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codeName="{C5BBEA04-B48B-DB03-FC8F-E18A6752861A}"/>
  <workbookPr codeName="ThisWorkbook"/>
  <bookViews>
    <workbookView xWindow="65426" yWindow="65426" windowWidth="19420" windowHeight="1056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<sst xmlns="http://schemas.openxmlformats.org/spreadsheetml/2006/main" count="3011" uniqueCount="734">
  <si>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</si>
  <si>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</si>
  <si>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</si>
  <si>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</si>
  <si>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</si>
  <si>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</si>
  <si>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</si>
  <si>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</si>
  <si>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</si>
  <si>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</si>
  <si>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</si>
  <si>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</si>
  <si>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</si>
  <si>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</si>
  <si>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</si>
  <si>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</si>
  <si>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</si>
  <si>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</si>
  <si>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</si>
  <si>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</si>
  <si>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</si>
  <si>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</si>
  <si>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</si>
  <si>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</si>
  <si>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</si>
  <si>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</si>
  <si>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</si>
  <si>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</si>
  <si>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</si>
  <si>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</si>
  <si>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</si>
  <si>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</si>
  <si>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</si>
  <si>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</si>
  <si>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</si>
  <si>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</si>
  <si>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</si>
  <si>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</si>
  <si>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</si>
  <si>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</si>
  <si>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</si>
  <si>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</si>
  <si>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</si>
  <si>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</si>
  <si>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</si>
  <si>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</si>
  <si>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</si>
  <si>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</si>
  <si>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</si>
  <si>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</si>
  <si>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</si>
  <si>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</si>
  <si>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</si>
  <si>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</si>
  <si>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</si>
  <si>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</si>
  <si>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</si>
  <si>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</si>
  <si>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</si>
  <si>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</si>
  <si>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</si>
  <si>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</si>
  <si>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</si>
  <si>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</si>
  <si>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</si>
  <si>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</si>
  <si>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</si>
  <si>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</si>
  <si>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</si>
  <si>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</si>
  <si>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</si>
  <si>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</si>
  <si>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</si>
  <si>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</si>
  <si>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</si>
  <si>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</si>
  <si>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</si>
  <si>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</si>
  <si>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</si>
  <si>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</si>
  <si>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</si>
  <si>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</si>
  <si>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</si>
  <si>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</si>
  <si>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</si>
  <si>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</si>
  <si>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</si>
  <si>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</si>
  <si>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</si>
  <si>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</si>
  <si>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</si>
  <si>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</si>
  <si>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</si>
  <si>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</si>
  <si>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</si>
  <si>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</si>
  <si>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</si>
  <si>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</si>
  <si>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</si>
  <si>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</si>
  <si>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</si>
  <si>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</si>
  <si>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</si>
  <si>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</si>
  <si>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</si>
  <si>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</si>
  <si>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</si>
  <si>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</si>
  <si>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</si>
  <si>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</si>
  <si>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</si>
  <si>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</si>
  <si>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</si>
  <si>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</si>
  <si>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</si>
  <si>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</si>
  <si>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</si>
  <si>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</si>
  <si>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</si>
  <si>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</si>
  <si>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</si>
  <si>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</si>
  <si>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</si>
  <si>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</si>
  <si>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</si>
  <si>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</si>
  <si>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</si>
  <si>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</si>
  <si>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</si>
  <si>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</si>
  <si>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</si>
  <si>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</si>
  <si>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</si>
  <si>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</si>
  <si>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</si>
  <si>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</si>
  <si>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</si>
  <si>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</si>
  <si>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</si>
  <si>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</si>
  <si>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</si>
  <si>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</si>
  <si>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</si>
  <si>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</si>
  <si>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</si>
  <si>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</si>
  <si>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</si>
  <si>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</si>
  <si>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</si>
  <si>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</si>
  <si>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</si>
  <si>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</si>
  <si>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</si>
  <si>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</si>
  <si>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</si>
  <si>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</si>
  <si>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</si>
  <si>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</si>
  <si>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</si>
  <si>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</si>
  <si>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</si>
  <si>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</si>
  <si>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</si>
  <si>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</si>
  <si>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</si>
  <si>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</si>
  <si>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</si>
  <si>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</si>
  <si>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</si>
  <si>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</si>
  <si>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</si>
  <si>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</si>
  <si>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</si>
  <si>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</si>
  <si>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</si>
  <si>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</si>
  <si>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</si>
  <si>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</si>
  <si>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</si>
  <si>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</si>
  <si>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</si>
  <si>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</si>
  <si>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</si>
  <si>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</si>
  <si>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</si>
  <si>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</si>
  <si>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</si>
  <si>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</si>
  <si>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</si>
  <si>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</si>
  <si>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</si>
  <si>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</si>
  <si>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</si>
  <si>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</si>
  <si>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</si>
  <si>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</si>
  <si>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</si>
  <si>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</si>
  <si>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</si>
  <si>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</si>
  <si>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</si>
  <si>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</si>
  <si>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</si>
  <si>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</si>
  <si>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</si>
  <si>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</si>
  <si>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</si>
  <si>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</si>
  <si>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</si>
  <si>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</si>
  <si>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</si>
  <si>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</si>
  <si>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</si>
  <si>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</si>
  <si>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</si>
  <si>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</si>
  <si>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</si>
  <si>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</si>
  <si>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</si>
  <si>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</si>
  <si>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</si>
  <si>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</si>
  <si>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</si>
  <si>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</si>
  <si>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</si>
  <si>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</si>
  <si>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</si>
  <si>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</si>
  <si>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</si>
  <si>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</si>
  <si>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</si>
  <si>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</si>
  <si>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</si>
  <si>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</si>
  <si>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</si>
  <si>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</si>
  <si>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</si>
  <si>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</si>
  <si>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</si>
  <si>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</si>
  <si>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</si>
  <si>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</si>
  <si>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</si>
  <si>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</si>
  <si>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</si>
  <si>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</si>
  <si>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</si>
  <si>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</si>
  <si>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</si>
  <si>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</si>
  <si>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</si>
  <si>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</si>
  <si>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</si>
  <si>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</si>
  <si>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</si>
  <si>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</si>
  <si>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</si>
  <si>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</si>
  <si>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</si>
  <si>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</si>
  <si>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</si>
  <si>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</si>
  <si>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</si>
  <si>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</si>
  <si>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</si>
  <si>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</si>
  <si>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</si>
  <si>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</si>
  <si>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</si>
  <si>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</si>
  <si>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</si>
  <si>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</si>
  <si>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</si>
  <si>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</si>
  <si>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</si>
  <si>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</si>
  <si>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</si>
  <si>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</si>
  <si>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</si>
  <si>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</si>
  <si>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</si>
  <si>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</si>
  <si>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</si>
  <si>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</si>
  <si>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</si>
  <si>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</si>
  <si>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</si>
  <si>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</si>
  <si>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</si>
  <si>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</si>
  <si>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</si>
  <si>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</si>
  <si>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</si>
  <si>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</si>
  <si>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</si>
  <si>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</si>
  <si>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</si>
  <si>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</si>
  <si>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</si>
  <si>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</si>
  <si>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</si>
  <si>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</si>
  <si>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</si>
  <si>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</si>
  <si>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</si>
  <si>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</si>
  <si>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</si>
  <si>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</si>
  <si>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</si>
  <si>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</si>
  <si>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</si>
  <si>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</si>
  <si>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</si>
  <si>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</si>
  <si>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</si>
  <si>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</si>
  <si>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</si>
  <si>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</si>
  <si>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</si>
  <si>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</si>
  <si>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</si>
  <si>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</si>
  <si>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</si>
  <si>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</si>
  <si>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</si>
  <si>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</si>
  <si>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</si>
  <si>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</si>
  <si>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</si>
  <si>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</si>
  <si>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</si>
  <si>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</si>
  <si>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</si>
  <si>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</si>
  <si>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</si>
  <si>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</si>
  <si>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</si>
  <si>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</si>
  <si>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</si>
  <si>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</si>
  <si>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</si>
  <si>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</si>
  <si>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</si>
  <si>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</si>
  <si>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</si>
  <si>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</si>
  <si>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</si>
  <si>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</si>
  <si>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</si>
  <si>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</si>
  <si>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</si>
  <si>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</si>
  <si>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</si>
  <si>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</si>
  <si>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</si>
  <si>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</si>
  <si>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</si>
  <si>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</si>
  <si>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</si>
  <si>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</si>
  <si>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</si>
  <si>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</si>
  <si>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</si>
  <si>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</si>
  <si>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</si>
  <si>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</si>
  <si>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</si>
  <si>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</si>
  <si>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</si>
  <si>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</si>
  <si>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</si>
  <si>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</si>
  <si>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</si>
  <si>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</si>
  <si>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</si>
  <si>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</si>
  <si>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</si>
  <si>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</si>
  <si>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</si>
  <si>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</si>
  <si>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</si>
  <si>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</si>
  <si>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</si>
  <si>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</si>
  <si>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</si>
  <si>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</si>
  <si>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</si>
  <si>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</si>
  <si>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</si>
  <si>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</si>
  <si>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</si>
  <si>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</si>
  <si>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</si>
  <si>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</si>
  <si>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</si>
  <si>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</si>
  <si>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</si>
  <si>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</si>
  <si>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</si>
  <si>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</si>
  <si>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</si>
  <si>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</si>
  <si>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</si>
  <si>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</si>
  <si>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</si>
  <si>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</si>
  <si>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</si>
  <si>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</si>
  <si>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</si>
  <si>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</si>
  <si>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</si>
  <si>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</si>
  <si>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</si>
  <si>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</si>
  <si>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</si>
  <si>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</si>
  <si>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</si>
  <si>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</si>
  <si>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</si>
  <si>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</si>
  <si>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</si>
  <si>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</si>
  <si>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</si>
  <si>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</si>
  <si>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</si>
  <si>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</si>
  <si>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</si>
  <si>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</si>
  <si>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</si>
  <si>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</si>
  <si>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</si>
  <si>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</si>
  <si>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</si>
  <si>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</si>
  <si>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</si>
  <si>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</si>
  <si>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</si>
  <si>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</si>
  <si>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</si>
  <si>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</si>
  <si>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</si>
  <si>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</si>
  <si>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</si>
  <si>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</si>
  <si>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</si>
  <si>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</si>
  <si>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</si>
  <si>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</si>
  <si>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</si>
  <si>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</si>
  <si>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</si>
  <si>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</si>
  <si>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</si>
  <si>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</si>
  <si>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</si>
  <si>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</si>
  <si>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</si>
  <si>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</si>
  <si>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</si>
  <si>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</si>
  <si>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</si>
  <si>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</si>
  <si>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</si>
  <si>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</si>
  <si>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</si>
  <si>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</si>
  <si>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</si>
  <si>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</si>
  <si>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</si>
  <si>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</si>
  <si>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</si>
  <si>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</si>
  <si>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</si>
  <si>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</si>
  <si>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</si>
  <si>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</si>
  <si>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</si>
  <si>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</si>
  <si>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</si>
  <si>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</si>
  <si>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</si>
  <si>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</si>
  <si>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</si>
  <si>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</si>
  <si>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</si>
  <si>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</si>
  <si>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</si>
  <si>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</si>
  <si>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</si>
  <si>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</si>
  <si>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</si>
  <si>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</si>
  <si>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</si>
  <si>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</si>
  <si>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</si>
  <si>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</si>
  <si>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</si>
  <si>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</si>
  <si>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</si>
  <si>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</si>
  <si>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</si>
  <si>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</si>
  <si>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</si>
  <si>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</si>
  <si>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</si>
  <si>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</si>
  <si>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</si>
  <si>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</si>
  <si>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</si>
  <si>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</si>
  <si>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</si>
  <si>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</si>
  <si>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</si>
  <si>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</si>
  <si>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</si>
  <si>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</si>
  <si>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</si>
  <si>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</si>
  <si>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</si>
  <si>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</si>
  <si>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</si>
  <si>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</si>
  <si>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</si>
  <si>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</si>
  <si>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</si>
  <si>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</si>
  <si>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</si>
  <si>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</si>
  <si>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</si>
  <si>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</si>
  <si>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</si>
  <si>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</si>
  <si>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</si>
  <si>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</si>
  <si>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</si>
  <si>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</si>
  <si>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</si>
  <si>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</si>
  <si>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</si>
  <si>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</si>
  <si>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</si>
  <si>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</si>
  <si>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</si>
  <si>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</si>
  <si>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</si>
  <si>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</si>
  <si>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</si>
  <si>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</si>
  <si>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</si>
  <si>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</si>
  <si>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</si>
  <si>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</si>
  <si>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</si>
  <si>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</si>
  <si>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</si>
  <si>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</si>
  <si>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</si>
  <si>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</si>
  <si>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</si>
  <si>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</si>
  <si>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</si>
  <si>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</si>
  <si>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</si>
  <si>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</si>
  <si>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</si>
  <si>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</si>
  <si>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</si>
  <si>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</si>
  <si>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</si>
  <si>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</si>
  <si>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</si>
  <si>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</si>
  <si>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</si>
  <si>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</si>
  <si>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</si>
  <si>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</si>
  <si>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</si>
  <si>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</si>
  <si>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</si>
  <si>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</si>
  <si>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</si>
  <si>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</si>
  <si>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</si>
  <si>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</si>
  <si>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</si>
  <si>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</si>
  <si>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</si>
  <si>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</si>
  <si>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</si>
  <si>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</si>
  <si>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</si>
  <si>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</si>
  <si>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</si>
  <si>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</si>
  <si>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</si>
  <si>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</si>
  <si>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</si>
  <si>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</si>
  <si>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</si>
  <si>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</si>
  <si>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</si>
  <si>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</si>
  <si>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</si>
  <si>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</si>
  <si>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</si>
  <si>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</si>
  <si>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</si>
  <si>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</si>
  <si>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</si>
  <si>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</si>
  <si>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</si>
  <si>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</si>
  <si>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</si>
  <si>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</si>
  <si>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</si>
  <si>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</si>
  <si>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</si>
  <si>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</si>
  <si>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</si>
  <si>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</si>
  <si>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</si>
  <si>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</si>
  <si>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</si>
  <si>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</si>
  <si>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</si>
  <si>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</si>
  <si>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</si>
  <si>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</si>
  <si>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</si>
  <si>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</si>
  <si>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</si>
  <si>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</si>
  <si>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</si>
  <si>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</si>
  <si>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</si>
  <si>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</si>
  <si>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</si>
  <si>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</si>
  <si>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</si>
  <si>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</si>
  <si>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</si>
  <si>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</si>
  <si>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</si>
  <si>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</si>
  <si>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</si>
  <si>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</si>
  <si>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</si>
  <si>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</si>
  <si>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</si>
  <si>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</si>
  <si>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</si>
  <si>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</si>
  <si>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</si>
  <si>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</si>
  <si>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</si>
  <si>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</si>
  <si>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</si>
  <si>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</si>
  <si>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</si>
  <si>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</si>
  <si>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</si>
  <si>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</si>
  <si>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</si>
  <si>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</si>
  <si>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</si>
  <si>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</si>
  <si>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</si>
  <si>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</si>
  <si>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</si>
  <si>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</si>
  <si>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</si>
  <si>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</si>
  <si>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</si>
  <si>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</si>
  <si>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</si>
  <si>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</si>
  <si>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</si>
  <si>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</si>
  <si>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</si>
  <si>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</si>
  <si>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</si>
  <si>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</si>
  <si>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</si>
  <si>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</si>
  <si>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</si>
  <si>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</si>
  <si>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</si>
  <si>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</si>
  <si>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</si>
  <si>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</si>
  <si>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</si>
  <si>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</si>
  <si>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</si>
  <si>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</si>
  <si>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</si>
  <si>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</si>
  <si>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</si>
  <si>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</si>
  <si>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</si>
  <si>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</si>
  <si>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</si>
  <si>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</si>
  <si>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</si>
  <si>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</si>
  <si>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</si>
  <si>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</si>
  <si>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</si>
  <si>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</si>
  <si>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</si>
  <si>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</si>
  <si>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531676</t>
  </si>
  <si>
    <t>INE554H01021</t>
  </si>
  <si>
    <t>VAGHANI TECHNO- BUILD LIMITED</t>
  </si>
  <si>
    <t>30-09-2021</t>
  </si>
  <si>
    <t>GOVIND JIVRAJBHAI VAGHANI</t>
  </si>
  <si>
    <t>AAWPV3231A</t>
  </si>
  <si>
    <t>KANTILAL MANILAL SAVLA</t>
  </si>
  <si>
    <t>AADPS8593H</t>
  </si>
  <si>
    <t>GUNVANTI POPATLAL GALA</t>
  </si>
  <si>
    <t>AEWPG7368B</t>
  </si>
  <si>
    <t>KARTIK POPATLAL GALA</t>
  </si>
  <si>
    <t>AEWPG7372P</t>
  </si>
  <si>
    <t>MEET GOVIND VAGHANI</t>
  </si>
  <si>
    <t>AJQPV1536K</t>
  </si>
  <si>
    <t>KIRTI GOVIND VAGHANI</t>
  </si>
  <si>
    <t>ACHPV8174F</t>
  </si>
  <si>
    <t xml:space="preserve">Machhindra Narayan Koli    </t>
  </si>
  <si>
    <t>AMJPK7954Q</t>
  </si>
  <si>
    <t xml:space="preserve">Swati Pragnesh Joshi     </t>
  </si>
  <si>
    <t>AKBPJ1939N</t>
  </si>
  <si>
    <t>Vasant Meghji Rajyagor</t>
  </si>
  <si>
    <t>AABPR3789E</t>
  </si>
  <si>
    <t>PRAGNESH MANIKANTBHAI JOSHI</t>
  </si>
  <si>
    <t>AAJHP9902P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</si>
</sst>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1" xfId="0" applyNumberFormat="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5"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4" fontId="0" fillId="8" borderId="1" xfId="0" applyNumberFormat="1" applyFill="1" applyBorder="1" applyAlignment="1" applyProtection="1">
      <alignment horizontal="right"/>
      <protection/>
    </xf>
    <xf numFmtId="164" fontId="0" fillId="9" borderId="1"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5"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4" fontId="0" fillId="2" borderId="1" xfId="0" applyNumberFormat="1" applyFill="1" applyBorder="1" applyProtection="1">
      <protection hidden="1"/>
    </xf>
    <xf numFmtId="166" fontId="0" fillId="2" borderId="1" xfId="0" applyNumberFormat="1" applyFill="1" applyBorder="1" applyProtection="1">
      <protection hidden="1"/>
    </xf>
    <xf numFmtId="164"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5"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5"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4" fontId="0" fillId="9" borderId="11" xfId="0" applyNumberFormat="1" applyFill="1" applyBorder="1" applyAlignment="1" applyProtection="1">
      <alignment horizontal="right"/>
      <protection locked="0"/>
    </xf>
    <xf numFmtId="164" fontId="0" fillId="11" borderId="11" xfId="0" applyNumberFormat="1" applyFill="1" applyBorder="1" applyProtection="1">
      <protection hidden="1"/>
    </xf>
    <xf numFmtId="165" fontId="0" fillId="11" borderId="11" xfId="0" applyNumberFormat="1" applyFill="1" applyBorder="1" applyProtection="1">
      <protection hidden="1"/>
    </xf>
    <xf numFmtId="164" fontId="0" fillId="11" borderId="12" xfId="0" applyNumberFormat="1" applyFill="1" applyBorder="1" applyProtection="1">
      <protection hidden="1"/>
    </xf>
    <xf numFmtId="165" fontId="0" fillId="11" borderId="12" xfId="0" applyNumberFormat="1" applyFill="1" applyBorder="1" applyProtection="1">
      <protection hidden="1"/>
    </xf>
    <xf numFmtId="165" fontId="0" fillId="8" borderId="1" xfId="0" applyNumberFormat="1" applyFill="1" applyBorder="1" applyProtection="1">
      <protection hidden="1"/>
    </xf>
    <xf numFmtId="165" fontId="0" fillId="11" borderId="1" xfId="0" applyNumberFormat="1" applyFill="1" applyBorder="1" applyProtection="1">
      <protection hidden="1"/>
    </xf>
    <xf numFmtId="165"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43" fontId="0" fillId="0" borderId="1" xfId="18" applyFont="1" applyBorder="1" applyProtection="1">
      <protection locked="0"/>
    </xf>
    <xf numFmtId="0" fontId="0" fillId="4" borderId="11" xfId="0" applyFill="1" applyBorder="1" applyAlignment="1">
      <alignment/>
    </xf>
    <xf numFmtId="165"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5"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43"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5"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5" fontId="0" fillId="8" borderId="1" xfId="0" applyNumberFormat="1" applyFill="1" applyBorder="1" applyAlignment="1">
      <alignment/>
    </xf>
    <xf numFmtId="0" fontId="3" fillId="6" borderId="2" xfId="20" applyFill="1" applyBorder="1" applyAlignment="1">
      <alignment horizontal="right"/>
    </xf>
    <xf numFmtId="165" fontId="0" fillId="11" borderId="11" xfId="18" applyNumberFormat="1" applyFont="1" applyFill="1" applyBorder="1" applyProtection="1">
      <protection hidden="1"/>
    </xf>
    <xf numFmtId="165" fontId="0" fillId="11" borderId="13" xfId="18" applyNumberFormat="1" applyFont="1" applyFill="1" applyBorder="1" applyProtection="1">
      <protection hidden="1"/>
    </xf>
    <xf numFmtId="165" fontId="0" fillId="8" borderId="1" xfId="18" applyNumberFormat="1" applyFont="1" applyFill="1" applyBorder="1" applyProtection="1">
      <protection hidden="1"/>
    </xf>
    <xf numFmtId="165" fontId="0" fillId="8" borderId="1" xfId="18" applyNumberFormat="1" applyFont="1" applyFill="1" applyBorder="1"/>
    <xf numFmtId="165" fontId="0" fillId="8" borderId="1" xfId="18" applyNumberFormat="1" applyFont="1" applyFill="1" applyBorder="1" applyAlignment="1">
      <alignment/>
    </xf>
    <xf numFmtId="165" fontId="0" fillId="10" borderId="11" xfId="18" applyNumberFormat="1" applyFont="1" applyFill="1" applyBorder="1" applyAlignment="1" applyProtection="1">
      <alignment horizontal="right"/>
      <protection hidden="1"/>
    </xf>
    <xf numFmtId="165" fontId="0" fillId="8" borderId="11" xfId="18" applyNumberFormat="1" applyFont="1" applyFill="1" applyBorder="1" applyAlignment="1">
      <alignment horizontal="right"/>
    </xf>
    <xf numFmtId="165" fontId="0" fillId="11" borderId="11" xfId="18" applyNumberFormat="1" applyFont="1" applyFill="1" applyBorder="1" applyAlignment="1" applyProtection="1">
      <alignment horizontal="right"/>
      <protection hidden="1"/>
    </xf>
    <xf numFmtId="165" fontId="0" fillId="8" borderId="1" xfId="18" applyNumberFormat="1" applyFont="1" applyFill="1" applyBorder="1" applyAlignment="1" applyProtection="1">
      <alignment horizontal="right"/>
      <protection hidden="1"/>
    </xf>
    <xf numFmtId="165" fontId="0" fillId="11" borderId="11" xfId="18" applyNumberFormat="1" applyFont="1" applyFill="1" applyBorder="1" applyAlignment="1" applyProtection="1">
      <alignment horizontal="right" vertical="center"/>
      <protection hidden="1"/>
    </xf>
    <xf numFmtId="165" fontId="0" fillId="2" borderId="1" xfId="18" applyNumberFormat="1" applyFont="1" applyFill="1" applyBorder="1" applyProtection="1">
      <protection hidden="1"/>
    </xf>
    <xf numFmtId="165" fontId="0" fillId="11" borderId="1" xfId="18" applyNumberFormat="1" applyFont="1" applyFill="1" applyBorder="1" applyAlignment="1" applyProtection="1">
      <alignment horizontal="right" vertical="center"/>
      <protection hidden="1"/>
    </xf>
    <xf numFmtId="165" fontId="0" fillId="11" borderId="13" xfId="18" applyNumberFormat="1" applyFont="1" applyFill="1" applyBorder="1" applyAlignment="1" applyProtection="1">
      <alignment horizontal="right" vertical="center"/>
      <protection hidden="1"/>
    </xf>
    <xf numFmtId="165" fontId="0" fillId="11" borderId="1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protection hidden="1"/>
    </xf>
    <xf numFmtId="165" fontId="0" fillId="11" borderId="1" xfId="0" applyNumberFormat="1" applyFill="1" applyBorder="1" applyAlignment="1" applyProtection="1">
      <alignment horizontal="right" vertical="center"/>
      <protection hidden="1"/>
    </xf>
    <xf numFmtId="165"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5"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5"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4"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5" fontId="0" fillId="11" borderId="12" xfId="18" applyNumberFormat="1" applyFont="1" applyFill="1" applyBorder="1" applyProtection="1">
      <protection hidden="1"/>
    </xf>
    <xf numFmtId="164" fontId="0" fillId="11" borderId="11" xfId="0" applyNumberFormat="1" applyFill="1" applyBorder="1" applyAlignment="1" applyProtection="1">
      <alignment horizontal="right" vertical="center"/>
      <protection hidden="1"/>
    </xf>
    <xf numFmtId="165" fontId="0" fillId="11" borderId="11" xfId="18" applyNumberFormat="1" applyFont="1" applyFill="1" applyBorder="1"/>
    <xf numFmtId="165" fontId="0" fillId="11" borderId="11" xfId="0" applyNumberFormat="1" applyFill="1" applyBorder="1"/>
    <xf numFmtId="1" fontId="0" fillId="11" borderId="12" xfId="0" applyNumberFormat="1" applyFill="1" applyBorder="1" applyAlignment="1" applyProtection="1">
      <alignment horizontal="right" vertical="center"/>
      <protection hidden="1"/>
    </xf>
    <xf numFmtId="165" fontId="0" fillId="11" borderId="12" xfId="18" applyNumberFormat="1" applyFont="1" applyFill="1" applyBorder="1" applyAlignment="1" applyProtection="1">
      <alignment horizontal="right" vertical="center"/>
      <protection hidden="1"/>
    </xf>
    <xf numFmtId="165" fontId="0" fillId="11" borderId="12" xfId="0" applyNumberFormat="1" applyFill="1" applyBorder="1"/>
    <xf numFmtId="1" fontId="0" fillId="11" borderId="18" xfId="0" applyNumberFormat="1" applyFill="1" applyBorder="1" applyAlignment="1" applyProtection="1">
      <alignment horizontal="right"/>
      <protection hidden="1"/>
    </xf>
    <xf numFmtId="165"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5" fontId="0" fillId="11" borderId="18" xfId="0" applyNumberFormat="1" applyFill="1" applyBorder="1"/>
    <xf numFmtId="1" fontId="0" fillId="11" borderId="11" xfId="0" applyNumberFormat="1" applyFill="1" applyBorder="1" applyAlignment="1" applyProtection="1">
      <alignment horizontal="right"/>
      <protection hidden="1"/>
    </xf>
    <xf numFmtId="165"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5"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5" fontId="0" fillId="11" borderId="12" xfId="18" applyNumberFormat="1" applyFont="1" applyFill="1" applyBorder="1" applyAlignment="1">
      <alignment/>
    </xf>
    <xf numFmtId="165" fontId="0" fillId="11" borderId="12" xfId="18" applyNumberFormat="1" applyFont="1" applyFill="1" applyBorder="1" applyAlignment="1" applyProtection="1">
      <alignment horizontal="right"/>
      <protection hidden="1"/>
    </xf>
    <xf numFmtId="165" fontId="0" fillId="11" borderId="12" xfId="0" applyNumberFormat="1" applyFill="1" applyBorder="1" applyAlignment="1">
      <alignment/>
    </xf>
    <xf numFmtId="165" fontId="0" fillId="11" borderId="12" xfId="0" applyNumberFormat="1" applyFill="1" applyBorder="1" applyAlignment="1" applyProtection="1">
      <alignment horizontal="right"/>
      <protection hidden="1"/>
    </xf>
    <xf numFmtId="165" fontId="0" fillId="11" borderId="11" xfId="18" applyNumberFormat="1" applyFont="1" applyFill="1" applyBorder="1" applyAlignment="1">
      <alignment horizontal="right"/>
    </xf>
    <xf numFmtId="165" fontId="0" fillId="2"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4" fontId="0" fillId="8" borderId="1" xfId="0" applyNumberFormat="1" applyFill="1" applyBorder="1" applyAlignment="1" applyProtection="1">
      <alignment horizontal="right"/>
      <protection hidden="1"/>
    </xf>
    <xf numFmtId="164"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5"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5"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4" fontId="0" fillId="0" borderId="1" xfId="0" applyNumberFormat="1" applyBorder="1" applyAlignment="1" applyProtection="1">
      <alignment horizontal="right"/>
      <protection hidden="1"/>
    </xf>
    <xf numFmtId="164" fontId="0" fillId="0" borderId="1" xfId="0" applyNumberFormat="1" applyBorder="1" applyAlignment="1" applyProtection="1">
      <alignment horizontal="right"/>
      <protection/>
    </xf>
    <xf numFmtId="165" fontId="0" fillId="4" borderId="1" xfId="0" applyNumberFormat="1" applyFill="1" applyBorder="1" applyAlignment="1" applyProtection="1">
      <alignment horizontal="right"/>
      <protection locked="0"/>
    </xf>
    <xf numFmtId="164"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4" fontId="0" fillId="0" borderId="1" xfId="0" applyNumberFormat="1" applyBorder="1" applyAlignment="1" applyProtection="1">
      <alignment horizontal="center" vertical="center"/>
      <protection/>
    </xf>
    <xf numFmtId="164" fontId="0" fillId="4" borderId="1" xfId="0" applyNumberFormat="1" applyFill="1" applyBorder="1" applyAlignment="1" applyProtection="1">
      <alignment horizontal="center" vertical="center"/>
      <protection/>
    </xf>
    <xf numFmtId="164" fontId="0" fillId="9" borderId="1" xfId="0" applyNumberFormat="1"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165"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5" fontId="0" fillId="8" borderId="11" xfId="18" applyNumberFormat="1" applyFont="1" applyFill="1" applyBorder="1" applyAlignment="1" applyProtection="1">
      <alignment horizontal="right"/>
      <protection hidden="1"/>
    </xf>
    <xf numFmtId="43" fontId="0" fillId="8" borderId="11" xfId="18" applyFont="1" applyFill="1" applyBorder="1" applyAlignment="1" applyProtection="1">
      <alignment horizontal="right"/>
      <protection hidden="1"/>
    </xf>
    <xf numFmtId="164"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4" fontId="0" fillId="0" borderId="1" xfId="0" applyNumberFormat="1" applyFont="1" applyBorder="1" applyAlignment="1" applyProtection="1">
      <alignment horizontal="right"/>
      <protection locked="0"/>
    </xf>
    <xf numFmtId="164"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4"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4" borderId="1" xfId="0" applyNumberFormat="1" applyFont="1" applyFill="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165" fontId="0" fillId="8" borderId="1" xfId="0" applyNumberFormat="1" applyFont="1" applyFill="1" applyBorder="1" applyAlignment="1" applyProtection="1">
      <alignment horizontal="right"/>
      <protection/>
    </xf>
    <xf numFmtId="164" fontId="0" fillId="2" borderId="1" xfId="0" applyNumberFormat="1" applyFont="1" applyFill="1" applyBorder="1" applyAlignment="1" applyProtection="1">
      <alignment horizontal="right"/>
      <protection/>
    </xf>
    <xf numFmtId="164" fontId="0" fillId="0" borderId="1" xfId="0" applyNumberFormat="1" applyFont="1" applyBorder="1" applyAlignment="1" applyProtection="1">
      <alignment horizontal="center" vertical="center"/>
      <protection/>
    </xf>
    <xf numFmtId="43" fontId="0" fillId="10" borderId="14" xfId="18" applyFont="1" applyFill="1" applyBorder="1" applyAlignment="1" applyProtection="1">
      <alignment horizontal="right"/>
      <protection hidden="1"/>
    </xf>
    <xf numFmtId="43" fontId="0" fillId="10" borderId="34" xfId="18" applyFont="1" applyFill="1" applyBorder="1" applyAlignment="1" applyProtection="1">
      <alignment horizontal="right"/>
      <protection hidden="1"/>
    </xf>
    <xf numFmtId="43" fontId="0" fillId="10" borderId="24" xfId="18" applyFont="1" applyFill="1" applyBorder="1" applyAlignment="1" applyProtection="1">
      <alignment horizontal="right"/>
      <protection hidden="1"/>
    </xf>
    <xf numFmtId="43" fontId="0" fillId="10" borderId="35" xfId="18" applyFont="1" applyFill="1" applyBorder="1" applyAlignment="1" applyProtection="1">
      <alignment horizontal="right"/>
      <protection hidden="1"/>
    </xf>
    <xf numFmtId="43" fontId="0" fillId="10" borderId="28" xfId="18" applyFont="1" applyFill="1" applyBorder="1" applyAlignment="1" applyProtection="1">
      <alignment horizontal="right"/>
      <protection hidden="1"/>
    </xf>
    <xf numFmtId="43" fontId="0" fillId="10" borderId="36" xfId="18" applyFont="1" applyFill="1" applyBorder="1" applyAlignment="1" applyProtection="1">
      <alignment horizontal="right"/>
      <protection hidden="1"/>
    </xf>
    <xf numFmtId="43" fontId="0" fillId="10" borderId="4" xfId="18" applyFont="1" applyFill="1" applyBorder="1" applyAlignment="1" applyProtection="1">
      <alignment horizontal="right"/>
      <protection hidden="1"/>
    </xf>
    <xf numFmtId="43" fontId="0" fillId="10" borderId="22" xfId="18" applyFont="1" applyFill="1" applyBorder="1" applyAlignment="1" applyProtection="1">
      <alignment horizontal="right"/>
      <protection hidden="1"/>
    </xf>
    <xf numFmtId="164"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4" fontId="0" fillId="0" borderId="1" xfId="0" applyNumberFormat="1" applyBorder="1" applyAlignment="1" applyProtection="1">
      <alignment horizontal="center" vertical="center"/>
      <protection locked="0"/>
    </xf>
    <xf numFmtId="164" fontId="0" fillId="9"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5"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164"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164" fontId="0" fillId="12" borderId="1" xfId="0" applyNumberFormat="1" applyFill="1" applyBorder="1" applyAlignment="1" applyProtection="1">
      <alignment horizontal="right"/>
      <protection/>
    </xf>
    <xf numFmtId="164"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145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1320800</xdr:colOff>
          <xdr:row>14</xdr:row>
          <xdr:rowOff>266700</xdr:rowOff>
        </xdr:to>
        <xdr:sp macro="" textlink="">
          <xdr:nvSpPr>
            <xdr:cNvPr id="27649" name="Button 1" hidden="1">
              <a:extLst xmlns:a="http://schemas.openxmlformats.org/drawingml/2006/main">
                <a:ext uri="{63B3BB69-23CF-44E3-9099-C40C66FF867C}">
                  <a14:compatExt spid="_x0000_s27649"/>
                </a:ext>
                <a:ext uri="{FF2B5EF4-FFF2-40B4-BE49-F238E27FC236}">
                  <a16:creationId xmlns:a16="http://schemas.microsoft.com/office/drawing/2014/main" id="{A3049B02-9BFC-441D-BCC7-64B76F3582F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1320800</xdr:colOff>
          <xdr:row>15</xdr:row>
          <xdr:rowOff>266700</xdr:rowOff>
        </xdr:to>
        <xdr:sp macro="" textlink="">
          <xdr:nvSpPr>
            <xdr:cNvPr id="27650" name="Button 2" hidden="1">
              <a:extLst xmlns:a="http://schemas.openxmlformats.org/drawingml/2006/main">
                <a:ext uri="{63B3BB69-23CF-44E3-9099-C40C66FF867C}">
                  <a14:compatExt spid="_x0000_s27650"/>
                </a:ext>
                <a:ext uri="{FF2B5EF4-FFF2-40B4-BE49-F238E27FC236}">
                  <a16:creationId xmlns:a16="http://schemas.microsoft.com/office/drawing/2014/main" id="{BF78222D-4C33-4AB6-BE1D-C57B6B11E21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1320800</xdr:colOff>
          <xdr:row>16</xdr:row>
          <xdr:rowOff>266700</xdr:rowOff>
        </xdr:to>
        <xdr:sp macro="" textlink="">
          <xdr:nvSpPr>
            <xdr:cNvPr id="27651" name="Button 3" hidden="1">
              <a:extLst xmlns:a="http://schemas.openxmlformats.org/drawingml/2006/main">
                <a:ext uri="{63B3BB69-23CF-44E3-9099-C40C66FF867C}">
                  <a14:compatExt spid="_x0000_s27651"/>
                </a:ext>
                <a:ext uri="{FF2B5EF4-FFF2-40B4-BE49-F238E27FC236}">
                  <a16:creationId xmlns:a16="http://schemas.microsoft.com/office/drawing/2014/main" id="{59F1A5D0-AA5A-4FC3-8194-919283FF4DC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03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384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1390650</xdr:colOff>
          <xdr:row>14</xdr:row>
          <xdr:rowOff>264160</xdr:rowOff>
        </xdr:to>
        <xdr:sp macro="" textlink="">
          <xdr:nvSpPr>
            <xdr:cNvPr id="31745" name="Button 1" hidden="1">
              <a:extLst xmlns:a="http://schemas.openxmlformats.org/drawingml/2006/main">
                <a:ext uri="{63B3BB69-23CF-44E3-9099-C40C66FF867C}">
                  <a14:compatExt spid="_x0000_s31745"/>
                </a:ext>
                <a:ext uri="{FF2B5EF4-FFF2-40B4-BE49-F238E27FC236}">
                  <a16:creationId xmlns:a16="http://schemas.microsoft.com/office/drawing/2014/main" id="{E0D9822C-1526-4680-B134-8B64960D560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1390650</xdr:colOff>
          <xdr:row>15</xdr:row>
          <xdr:rowOff>264160</xdr:rowOff>
        </xdr:to>
        <xdr:sp macro="" textlink="">
          <xdr:nvSpPr>
            <xdr:cNvPr id="31746" name="Button 2" hidden="1">
              <a:extLst xmlns:a="http://schemas.openxmlformats.org/drawingml/2006/main">
                <a:ext uri="{63B3BB69-23CF-44E3-9099-C40C66FF867C}">
                  <a14:compatExt spid="_x0000_s31746"/>
                </a:ext>
                <a:ext uri="{FF2B5EF4-FFF2-40B4-BE49-F238E27FC236}">
                  <a16:creationId xmlns:a16="http://schemas.microsoft.com/office/drawing/2014/main" id="{3F14A249-2ABC-4589-8701-D7875BAAF4D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1390650</xdr:colOff>
          <xdr:row>16</xdr:row>
          <xdr:rowOff>264160</xdr:rowOff>
        </xdr:to>
        <xdr:sp macro="" textlink="">
          <xdr:nvSpPr>
            <xdr:cNvPr id="31747" name="Button 3" hidden="1">
              <a:extLst xmlns:a="http://schemas.openxmlformats.org/drawingml/2006/main">
                <a:ext uri="{63B3BB69-23CF-44E3-9099-C40C66FF867C}">
                  <a14:compatExt spid="_x0000_s31747"/>
                </a:ext>
                <a:ext uri="{FF2B5EF4-FFF2-40B4-BE49-F238E27FC236}">
                  <a16:creationId xmlns:a16="http://schemas.microsoft.com/office/drawing/2014/main" id="{C2E33F5C-EAD4-4160-8453-B9EF11C3FCC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1390650</xdr:colOff>
          <xdr:row>17</xdr:row>
          <xdr:rowOff>264160</xdr:rowOff>
        </xdr:to>
        <xdr:sp macro="" textlink="">
          <xdr:nvSpPr>
            <xdr:cNvPr id="31748" name="Button 4" hidden="1">
              <a:extLst xmlns:a="http://schemas.openxmlformats.org/drawingml/2006/main">
                <a:ext uri="{63B3BB69-23CF-44E3-9099-C40C66FF867C}">
                  <a14:compatExt spid="_x0000_s31748"/>
                </a:ext>
                <a:ext uri="{FF2B5EF4-FFF2-40B4-BE49-F238E27FC236}">
                  <a16:creationId xmlns:a16="http://schemas.microsoft.com/office/drawing/2014/main" id="{4EAF970D-FD2B-4232-9B2B-0B7AB89DB8E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1390650</xdr:colOff>
          <xdr:row>18</xdr:row>
          <xdr:rowOff>264160</xdr:rowOff>
        </xdr:to>
        <xdr:sp macro="" textlink="">
          <xdr:nvSpPr>
            <xdr:cNvPr id="31749" name="Button 5" hidden="1">
              <a:extLst xmlns:a="http://schemas.openxmlformats.org/drawingml/2006/main">
                <a:ext uri="{63B3BB69-23CF-44E3-9099-C40C66FF867C}">
                  <a14:compatExt spid="_x0000_s31749"/>
                </a:ext>
                <a:ext uri="{FF2B5EF4-FFF2-40B4-BE49-F238E27FC236}">
                  <a16:creationId xmlns:a16="http://schemas.microsoft.com/office/drawing/2014/main" id="{A6D2E2D5-ED15-4F72-9B29-FA4BFF0ACDF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431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431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14</xdr:row>
          <xdr:rowOff>63500</xdr:rowOff>
        </xdr:from>
        <xdr:to>
          <xdr:col>25</xdr:col>
          <xdr:colOff>1193800</xdr:colOff>
          <xdr:row>14</xdr:row>
          <xdr:rowOff>264160</xdr:rowOff>
        </xdr:to>
        <xdr:sp macro="" textlink="">
          <xdr:nvSpPr>
            <xdr:cNvPr id="6145" name="Button 1" hidden="1">
              <a:extLst xmlns:a="http://schemas.openxmlformats.org/drawingml/2006/main">
                <a:ext uri="{63B3BB69-23CF-44E3-9099-C40C66FF867C}">
                  <a14:compatExt spid="_x0000_s6145"/>
                </a:ext>
                <a:ext uri="{FF2B5EF4-FFF2-40B4-BE49-F238E27FC236}">
                  <a16:creationId xmlns:a16="http://schemas.microsoft.com/office/drawing/2014/main" id="{8298717C-6F3D-494D-A304-681C27CA5D0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15</xdr:row>
          <xdr:rowOff>63500</xdr:rowOff>
        </xdr:from>
        <xdr:to>
          <xdr:col>25</xdr:col>
          <xdr:colOff>1193800</xdr:colOff>
          <xdr:row>15</xdr:row>
          <xdr:rowOff>264160</xdr:rowOff>
        </xdr:to>
        <xdr:sp macro="" textlink="">
          <xdr:nvSpPr>
            <xdr:cNvPr id="6146" name="Button 2" hidden="1">
              <a:extLst xmlns:a="http://schemas.openxmlformats.org/drawingml/2006/main">
                <a:ext uri="{63B3BB69-23CF-44E3-9099-C40C66FF867C}">
                  <a14:compatExt spid="_x0000_s6146"/>
                </a:ext>
                <a:ext uri="{FF2B5EF4-FFF2-40B4-BE49-F238E27FC236}">
                  <a16:creationId xmlns:a16="http://schemas.microsoft.com/office/drawing/2014/main" id="{453544DE-725A-44BF-8EC4-56CA6DBD7DC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16</xdr:row>
          <xdr:rowOff>63500</xdr:rowOff>
        </xdr:from>
        <xdr:to>
          <xdr:col>25</xdr:col>
          <xdr:colOff>1193800</xdr:colOff>
          <xdr:row>16</xdr:row>
          <xdr:rowOff>264160</xdr:rowOff>
        </xdr:to>
        <xdr:sp macro="" textlink="">
          <xdr:nvSpPr>
            <xdr:cNvPr id="6147" name="Button 3" hidden="1">
              <a:extLst xmlns:a="http://schemas.openxmlformats.org/drawingml/2006/main">
                <a:ext uri="{63B3BB69-23CF-44E3-9099-C40C66FF867C}">
                  <a14:compatExt spid="_x0000_s6147"/>
                </a:ext>
                <a:ext uri="{FF2B5EF4-FFF2-40B4-BE49-F238E27FC236}">
                  <a16:creationId xmlns:a16="http://schemas.microsoft.com/office/drawing/2014/main" id="{B8D15274-9CE1-4564-84FA-41716B9BCCF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17</xdr:row>
          <xdr:rowOff>63500</xdr:rowOff>
        </xdr:from>
        <xdr:to>
          <xdr:col>25</xdr:col>
          <xdr:colOff>1193800</xdr:colOff>
          <xdr:row>17</xdr:row>
          <xdr:rowOff>264160</xdr:rowOff>
        </xdr:to>
        <xdr:sp macro="" textlink="">
          <xdr:nvSpPr>
            <xdr:cNvPr id="6148" name="Button 4" hidden="1">
              <a:extLst xmlns:a="http://schemas.openxmlformats.org/drawingml/2006/main">
                <a:ext uri="{63B3BB69-23CF-44E3-9099-C40C66FF867C}">
                  <a14:compatExt spid="_x0000_s6148"/>
                </a:ext>
                <a:ext uri="{FF2B5EF4-FFF2-40B4-BE49-F238E27FC236}">
                  <a16:creationId xmlns:a16="http://schemas.microsoft.com/office/drawing/2014/main" id="{B11E4AC5-5A6A-4E3E-8AE3-8E8EB076C97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18</xdr:row>
          <xdr:rowOff>63500</xdr:rowOff>
        </xdr:from>
        <xdr:to>
          <xdr:col>25</xdr:col>
          <xdr:colOff>1193800</xdr:colOff>
          <xdr:row>18</xdr:row>
          <xdr:rowOff>264160</xdr:rowOff>
        </xdr:to>
        <xdr:sp macro="" textlink="">
          <xdr:nvSpPr>
            <xdr:cNvPr id="6149" name="Button 5" hidden="1">
              <a:extLst xmlns:a="http://schemas.openxmlformats.org/drawingml/2006/main">
                <a:ext uri="{63B3BB69-23CF-44E3-9099-C40C66FF867C}">
                  <a14:compatExt spid="_x0000_s6149"/>
                </a:ext>
                <a:ext uri="{FF2B5EF4-FFF2-40B4-BE49-F238E27FC236}">
                  <a16:creationId xmlns:a16="http://schemas.microsoft.com/office/drawing/2014/main" id="{B1167449-9291-4469-A90C-3E898C5F6B5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63500</xdr:colOff>
          <xdr:row>19</xdr:row>
          <xdr:rowOff>63500</xdr:rowOff>
        </xdr:from>
        <xdr:to>
          <xdr:col>25</xdr:col>
          <xdr:colOff>1193800</xdr:colOff>
          <xdr:row>19</xdr:row>
          <xdr:rowOff>264160</xdr:rowOff>
        </xdr:to>
        <xdr:sp macro="" textlink="">
          <xdr:nvSpPr>
            <xdr:cNvPr id="6150" name="Button 6" hidden="1">
              <a:extLst xmlns:a="http://schemas.openxmlformats.org/drawingml/2006/main">
                <a:ext uri="{63B3BB69-23CF-44E3-9099-C40C66FF867C}">
                  <a14:compatExt spid="_x0000_s6150"/>
                </a:ext>
                <a:ext uri="{FF2B5EF4-FFF2-40B4-BE49-F238E27FC236}">
                  <a16:creationId xmlns:a16="http://schemas.microsoft.com/office/drawing/2014/main" id="{03A4C8DE-67AE-4E5B-9D1A-A45E798D25D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5" Type="http://schemas.openxmlformats.org/officeDocument/2006/relationships/ctrlProp" Target="../ctrlProps/ctrlProp9.xml" /><Relationship Id="rId3" Type="http://schemas.openxmlformats.org/officeDocument/2006/relationships/ctrlProp" Target="../ctrlProps/ctrlProp7.xml" /><Relationship Id="rId4" Type="http://schemas.openxmlformats.org/officeDocument/2006/relationships/ctrlProp" Target="../ctrlProps/ctrlProp8.xml" /><Relationship Id="rId1" Type="http://schemas.openxmlformats.org/officeDocument/2006/relationships/vmlDrawing" Target="../drawings/vmlDrawing2.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5" Type="http://schemas.openxmlformats.org/officeDocument/2006/relationships/ctrlProp" Target="../ctrlProps/ctrlProp11.xml" /><Relationship Id="rId6" Type="http://schemas.openxmlformats.org/officeDocument/2006/relationships/ctrlProp" Target="../ctrlProps/ctrlProp12.xml" /><Relationship Id="rId4" Type="http://schemas.openxmlformats.org/officeDocument/2006/relationships/ctrlProp" Target="../ctrlProps/ctrlProp10.xml" /><Relationship Id="rId7" Type="http://schemas.openxmlformats.org/officeDocument/2006/relationships/ctrlProp" Target="../ctrlProps/ctrlProp13.xml" /><Relationship Id="rId8" Type="http://schemas.openxmlformats.org/officeDocument/2006/relationships/ctrlProp" Target="../ctrlProps/ctrlProp14.xml" /><Relationship Id="rId1" Type="http://schemas.openxmlformats.org/officeDocument/2006/relationships/vmlDrawing" Target="../drawings/vmlDrawing3.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2.xml" /><Relationship Id="rId9" Type="http://schemas.openxmlformats.org/officeDocument/2006/relationships/ctrlProp" Target="../ctrlProps/ctrlProp6.xml" /><Relationship Id="rId6" Type="http://schemas.openxmlformats.org/officeDocument/2006/relationships/ctrlProp" Target="../ctrlProps/ctrlProp3.xml" /><Relationship Id="rId4" Type="http://schemas.openxmlformats.org/officeDocument/2006/relationships/ctrlProp" Target="../ctrlProps/ctrlProp1.xml" /><Relationship Id="rId7" Type="http://schemas.openxmlformats.org/officeDocument/2006/relationships/ctrlProp" Target="../ctrlProps/ctrlProp4.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4.5">
      <c r="E7" s="267" t="s">
        <v>455</v>
      </c>
      <c r="F7" s="421" t="s">
        <v>456</v>
      </c>
      <c r="G7" s="422"/>
      <c r="H7" s="422"/>
      <c r="I7" s="423"/>
    </row>
    <row r="8" spans="5:9" ht="14.5">
      <c r="E8" s="267" t="s">
        <v>457</v>
      </c>
      <c r="F8" s="421" t="s">
        <v>458</v>
      </c>
      <c r="G8" s="424"/>
      <c r="H8" s="424"/>
      <c r="I8" s="425"/>
    </row>
    <row r="9" spans="5:9" ht="14.5">
      <c r="E9" s="267" t="s">
        <v>459</v>
      </c>
      <c r="F9" s="421" t="s">
        <v>460</v>
      </c>
      <c r="G9" s="424"/>
      <c r="H9" s="424"/>
      <c r="I9" s="425"/>
    </row>
    <row r="10" spans="5:9" ht="14.5">
      <c r="E10" s="267" t="s">
        <v>461</v>
      </c>
      <c r="F10" s="421" t="s">
        <v>641</v>
      </c>
      <c r="G10" s="424"/>
      <c r="H10" s="424"/>
      <c r="I10" s="425"/>
    </row>
    <row r="11" spans="5:9" ht="14.5">
      <c r="E11" s="267" t="s">
        <v>640</v>
      </c>
      <c r="F11" s="421" t="s">
        <v>489</v>
      </c>
      <c r="G11" s="424"/>
      <c r="H11" s="424"/>
      <c r="I11" s="425"/>
    </row>
    <row r="12" spans="5:9" ht="14.5">
      <c r="E12" s="267" t="s">
        <v>644</v>
      </c>
      <c r="F12" s="421" t="s">
        <v>645</v>
      </c>
      <c r="G12" s="424"/>
      <c r="H12" s="424"/>
      <c r="I12" s="425"/>
    </row>
    <row r="13" ht="14.5">
      <c r="I13" s="266"/>
    </row>
    <row r="14" ht="14.5">
      <c r="I14" s="266"/>
    </row>
    <row r="15" spans="4:10" ht="14.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4.5">
      <c r="D18" s="268"/>
      <c r="E18" s="268"/>
      <c r="F18" s="268"/>
      <c r="G18" s="268"/>
      <c r="H18" s="268"/>
      <c r="I18" s="269"/>
      <c r="J18" s="268"/>
    </row>
    <row r="19" ht="14.5">
      <c r="I19" s="266"/>
    </row>
    <row r="20" spans="4:10" ht="1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4.5">
      <c r="I26" s="266"/>
    </row>
    <row r="27" ht="14.5">
      <c r="I27" s="266"/>
    </row>
    <row r="28" spans="4:10" ht="15">
      <c r="D28" s="409" t="s">
        <v>471</v>
      </c>
      <c r="E28" s="410"/>
      <c r="F28" s="410"/>
      <c r="G28" s="410"/>
      <c r="H28" s="410"/>
      <c r="I28" s="410"/>
      <c r="J28" s="411"/>
    </row>
    <row r="29" spans="4:10" ht="14.5">
      <c r="D29" s="270">
        <v>1</v>
      </c>
      <c r="E29" s="442" t="s">
        <v>472</v>
      </c>
      <c r="F29" s="443"/>
      <c r="G29" s="443"/>
      <c r="H29" s="443"/>
      <c r="I29" s="443"/>
      <c r="J29" s="273" t="s">
        <v>473</v>
      </c>
    </row>
    <row r="30" spans="4:10" ht="14.5">
      <c r="D30" s="270">
        <v>2</v>
      </c>
      <c r="E30" s="442" t="s">
        <v>490</v>
      </c>
      <c r="F30" s="443"/>
      <c r="G30" s="443"/>
      <c r="H30" s="443"/>
      <c r="I30" s="443"/>
      <c r="J30" s="273" t="s">
        <v>490</v>
      </c>
    </row>
    <row r="31" spans="4:10" ht="14.5">
      <c r="D31" s="270">
        <v>3</v>
      </c>
      <c r="E31" s="442" t="s">
        <v>491</v>
      </c>
      <c r="F31" s="443"/>
      <c r="G31" s="443"/>
      <c r="H31" s="443"/>
      <c r="I31" s="443"/>
      <c r="J31" s="273" t="s">
        <v>491</v>
      </c>
    </row>
    <row r="32" spans="4:10" ht="14.5">
      <c r="D32" s="270">
        <v>4</v>
      </c>
      <c r="E32" s="442" t="s">
        <v>492</v>
      </c>
      <c r="F32" s="443"/>
      <c r="G32" s="443"/>
      <c r="H32" s="443"/>
      <c r="I32" s="443"/>
      <c r="J32" s="273" t="s">
        <v>492</v>
      </c>
    </row>
    <row r="33" spans="4:10" ht="14.5">
      <c r="D33" s="271"/>
      <c r="E33" s="271"/>
      <c r="F33" s="271"/>
      <c r="G33" s="271"/>
      <c r="H33" s="271"/>
      <c r="I33" s="272"/>
      <c r="J33" s="271"/>
    </row>
    <row r="34" spans="4:10" ht="14.5">
      <c r="D34" s="271"/>
      <c r="E34" s="271"/>
      <c r="F34" s="271"/>
      <c r="G34" s="271"/>
      <c r="H34" s="271"/>
      <c r="I34" s="272"/>
      <c r="J34" s="271"/>
    </row>
    <row r="35" spans="4:10" ht="15">
      <c r="D35" s="394" t="s">
        <v>638</v>
      </c>
      <c r="E35" s="395"/>
      <c r="F35" s="395"/>
      <c r="G35" s="395"/>
      <c r="H35" s="395"/>
      <c r="I35" s="395"/>
      <c r="J35" s="396"/>
    </row>
    <row r="36" spans="4:10" ht="30" customHeight="1">
      <c r="D36" s="444" t="s">
        <v>639</v>
      </c>
      <c r="E36" s="445"/>
      <c r="F36" s="445"/>
      <c r="G36" s="445"/>
      <c r="H36" s="445"/>
      <c r="I36" s="445"/>
      <c r="J36" s="446"/>
    </row>
    <row r="37" spans="4:10" ht="14.5">
      <c r="D37" s="271"/>
      <c r="E37" s="271"/>
      <c r="F37" s="271"/>
      <c r="G37" s="271"/>
      <c r="H37" s="271"/>
      <c r="I37" s="272"/>
      <c r="J37" s="271"/>
    </row>
    <row r="38" spans="4:10" ht="14.5">
      <c r="D38" s="271"/>
      <c r="E38" s="271"/>
      <c r="F38" s="271"/>
      <c r="G38" s="271"/>
      <c r="H38" s="271"/>
      <c r="I38" s="272"/>
      <c r="J38" s="271"/>
    </row>
    <row r="39" ht="14.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4.5">
      <c r="I48" s="266"/>
    </row>
    <row r="49" ht="14.5">
      <c r="I49" s="266"/>
    </row>
    <row r="50" spans="4:10" ht="15">
      <c r="D50" s="409" t="s">
        <v>643</v>
      </c>
      <c r="E50" s="410"/>
      <c r="F50" s="410"/>
      <c r="G50" s="410"/>
      <c r="H50" s="410"/>
      <c r="I50" s="410"/>
      <c r="J50" s="411"/>
    </row>
    <row r="51" spans="4:10" ht="20.15" customHeight="1">
      <c r="D51" s="393" t="s">
        <v>480</v>
      </c>
      <c r="E51" s="393"/>
      <c r="F51" s="393"/>
      <c r="G51" s="393"/>
      <c r="H51" s="393"/>
      <c r="I51" s="393"/>
      <c r="J51" s="393"/>
    </row>
    <row r="52" spans="4:10" ht="20.15" customHeight="1">
      <c r="D52" s="393" t="s">
        <v>481</v>
      </c>
      <c r="E52" s="393"/>
      <c r="F52" s="393"/>
      <c r="G52" s="393"/>
      <c r="H52" s="393"/>
      <c r="I52" s="393"/>
      <c r="J52" s="393"/>
    </row>
    <row r="53" spans="4:10" ht="20.15"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4.5">
      <c r="I60" s="266"/>
    </row>
    <row r="61" ht="14.5">
      <c r="I61" s="266"/>
    </row>
    <row r="62" ht="14.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E1:AS16"/>
  <sheetViews>
    <sheetView showGridLines="0" zoomScale="85" zoomScaleNormal="85" workbookViewId="0" topLeftCell="A6">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oPWOgw+pbLqRJWwywU1zGVN9xNC+d0IXsQPdwefVA9F5rJDbtjq8qOWOAMs/Fk0D+yaXQB0qPnLUEz+/X+W7eA==" saltValue="fCB1HNUBxtNpsFJ8oMtATw==" spinCount="100000"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D1:BA16"/>
  <sheetViews>
    <sheetView showGridLines="0" zoomScale="85" zoomScaleNormal="85" workbookViewId="0" topLeftCell="A7">
      <selection activeCell="D19" sqref="D19:AF19"/>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5"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5"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algorithmName="SHA-512" hashValue="gzLsql+NXFM5OPQvWxfpEIsFKqaxXQE3ahAonbYl3UE3HRtoP+1nhrHR/QqVs1i4I1kEbgUmzEALcIOlHZi3GQ==" saltValue="Lz8tOBXARdxxKHBetKUb7g==" spinCount="100000"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0.09996999800205231"/>
  </sheetPr>
  <dimension ref="E1:AS16"/>
  <sheetViews>
    <sheetView showGridLines="0" zoomScale="85" zoomScaleNormal="85" workbookViewId="0" topLeftCell="A6">
      <selection activeCell="G12" sqref="G12"/>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tUlwaoMNomClcpX8UEhSciz6pTt9Vc9K7r0L2zQ/6w+JiWyh3YW5biZtjgiz0dGFNAGevtP8x++AwEJrxMnLtQ==" saltValue="cbaVgb0FiwBgCjO2xPcUWw=="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algorithmName="SHA-512" hashValue="qR7eUM38NlHXU0Nl+WVlXNJ5Qy4U7NSa2Nt4gtsTpvJXqV13csC8Pn978xjxdVaoFTounFrQ+9LxcXO+Dmehmg==" saltValue="8v3PsixDLC75kxM5UJvJBw=="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5"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odpFJnx9gsRz6W/+wuDpk/V5g1+GbEW164UgnfeWa/QWvGYrW3PSDwKi2db2NyB3PkQ/7ikQKBgb/ub2RHjMjg==" saltValue="2zFp/NsrRxD2xX0PoQMtBQ==" spinCount="100000"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5"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algorithmName="SHA-512" hashValue="3M+s6iyeA9WnfqKvltHh9+KJ2REJ98T2KaGsILUJTALBDEc0d7uqKlPxhvqxnhjQS+Pe8nsWyqo3psdApg50zw==" saltValue="avndV9v8ptv9UI6RcaRb3A==" spinCount="100000"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5"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5"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algorithmName="SHA-512" hashValue="Ja7xS/BnBfe2Y9g3tLPatkRcVDuwGBmzUHAuPCBmzevJKNoh9LeZFVQeyKH/Lcw7/R/tC1qeuBjYfio+XLeSyw==" saltValue="Z9373zN7rw9bLcEaYZUozw==" spinCount="100000"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5" customHeight="1" hidden="1">
      <c r="E15" s="2"/>
      <c r="F15" s="3"/>
      <c r="G15" s="3"/>
      <c r="H15" s="3"/>
      <c r="I15" s="3"/>
      <c r="J15" s="3"/>
      <c r="K15" s="3"/>
      <c r="L15" s="3"/>
      <c r="M15" s="3"/>
      <c r="N15" s="3"/>
      <c r="O15" s="3"/>
      <c r="P15" s="3"/>
      <c r="Q15" s="3"/>
      <c r="R15" s="3"/>
      <c r="S15" s="3"/>
      <c r="T15" s="3"/>
      <c r="U15" s="3"/>
      <c r="V15" s="3"/>
      <c r="W15" s="197"/>
    </row>
    <row r="16" spans="5:23"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D1:X29"/>
  <sheetViews>
    <sheetView showGridLines="0" workbookViewId="0" topLeftCell="D4">
      <selection activeCell="F4" sqref="F4"/>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5" customHeight="1">
      <c r="S4" s="18" t="s">
        <v>502</v>
      </c>
      <c r="T4" s="18" t="s">
        <v>121</v>
      </c>
      <c r="W4" s="18" t="s">
        <v>503</v>
      </c>
    </row>
    <row r="5" spans="5:19" ht="30" customHeight="1">
      <c r="E5" s="448" t="s">
        <v>108</v>
      </c>
      <c r="F5" s="449"/>
      <c r="S5" s="18" t="s">
        <v>503</v>
      </c>
    </row>
    <row r="6" spans="5:6" ht="20.15" customHeight="1">
      <c r="E6" s="19" t="s">
        <v>124</v>
      </c>
      <c r="F6" s="294" t="s">
        <v>710</v>
      </c>
    </row>
    <row r="7" spans="5:24" ht="20.15" customHeight="1">
      <c r="E7" s="19" t="s">
        <v>508</v>
      </c>
      <c r="F7" s="294"/>
      <c r="M7" s="18" t="s">
        <v>414</v>
      </c>
      <c r="X7" s="18" t="s">
        <v>111</v>
      </c>
    </row>
    <row r="8" spans="5:24" ht="20.15" customHeight="1">
      <c r="E8" s="19" t="s">
        <v>509</v>
      </c>
      <c r="F8" s="373"/>
      <c r="M8" s="18" t="s">
        <v>415</v>
      </c>
      <c r="X8" s="18" t="s">
        <v>122</v>
      </c>
    </row>
    <row r="9" spans="5:13" ht="20.15" customHeight="1">
      <c r="E9" s="19" t="s">
        <v>510</v>
      </c>
      <c r="F9" s="294" t="s">
        <v>711</v>
      </c>
      <c r="M9" s="18" t="s">
        <v>416</v>
      </c>
    </row>
    <row r="10" spans="5:13" ht="20.15" customHeight="1">
      <c r="E10" s="19" t="s">
        <v>123</v>
      </c>
      <c r="F10" s="294" t="s">
        <v>712</v>
      </c>
      <c r="M10" s="18" t="s">
        <v>504</v>
      </c>
    </row>
    <row r="11" spans="5:6" ht="20.15" customHeight="1">
      <c r="E11" s="280" t="s">
        <v>500</v>
      </c>
      <c r="F11" s="208" t="s">
        <v>122</v>
      </c>
    </row>
    <row r="12" spans="5:6" ht="20.15" customHeight="1">
      <c r="E12" s="19" t="s">
        <v>109</v>
      </c>
      <c r="F12" s="326" t="s">
        <v>112</v>
      </c>
    </row>
    <row r="13" spans="5:18" ht="20.15" customHeight="1">
      <c r="E13" s="19" t="s">
        <v>260</v>
      </c>
      <c r="F13" s="326" t="s">
        <v>116</v>
      </c>
      <c r="R13" s="257"/>
    </row>
    <row r="14" spans="5:18" ht="27" customHeight="1">
      <c r="E14" s="19" t="s">
        <v>501</v>
      </c>
      <c r="F14" s="294" t="s">
        <v>713</v>
      </c>
      <c r="R14" s="258"/>
    </row>
    <row r="15" spans="5:19" ht="36.75" customHeight="1">
      <c r="E15" s="20" t="s">
        <v>110</v>
      </c>
      <c r="F15" s="548"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sheetData>
  <sheetProtection algorithmName="SHA-512" hashValue="JyVnbWDgrwR6LsaZC32XL7Auih48DXERr9mUZZmwlmMUVyEofBnQfmm/yJn7BYns5dhWJzntlQOrJgUFffHgyA==" saltValue="KDTLx0IZTMHtJs3DHbNyUw==" spinCount="100000"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5"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5"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2.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5"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5"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5"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5"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E1:AD19"/>
  <sheetViews>
    <sheetView showGridLines="0" zoomScale="90" zoomScaleNormal="90" workbookViewId="0" topLeftCell="A7">
      <selection activeCell="F19" sqref="F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3</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SUM(AC18:AC65538)</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9" ht="25" customHeight="1">
      <c r="E15" s="194">
        <v>1</v>
      </c>
      <c r="F15" s="558" t="s">
        <v>726</v>
      </c>
      <c r="G15" s="557" t="s">
        <v>727</v>
      </c>
      <c r="H15" s="47">
        <v>133002</v>
      </c>
      <c r="I15" s="47"/>
      <c r="J15" s="47"/>
      <c r="K15" s="555">
        <f>+_xlfn.IFERROR(IF(COUNT(H15:J15),ROUND(SUM(H15:J15),0),""),"")</f>
        <v>133002</v>
      </c>
      <c r="L15" s="51">
        <f>+_xlfn.IFERROR(IF(COUNT(K15),ROUND(K15/'Shareholding Pattern'!$L$57*100,2),""),"")</f>
        <v>2.55</v>
      </c>
      <c r="M15" s="206">
        <f>IF(H15="","",H15)</f>
        <v>133002</v>
      </c>
      <c r="N15" s="206"/>
      <c r="O15" s="284">
        <f>+_xlfn.IFERROR(IF(COUNT(M15:N15),ROUND(SUM(M15,N15),2),""),"")</f>
        <v>133002</v>
      </c>
      <c r="P15" s="51">
        <f>+_xlfn.IFERROR(IF(COUNT(O15),ROUND(O15/('Shareholding Pattern'!$P$58)*100,2),""),"")</f>
        <v>2.55</v>
      </c>
      <c r="Q15" s="47"/>
      <c r="R15" s="47"/>
      <c r="S15" s="555" t="str">
        <f>+_xlfn.IFERROR(IF(COUNT(Q15:R15),ROUND(SUM(Q15:R15),0),""),"")</f>
        <v/>
      </c>
      <c r="T15" s="17">
        <f>+_xlfn.IFERROR(IF(COUNT(K15,S15),ROUND(SUM(S15,K15)/SUM('Shareholding Pattern'!$L$57,'Shareholding Pattern'!$T$57)*100,2),""),"")</f>
        <v>2.55</v>
      </c>
      <c r="U15" s="47"/>
      <c r="V15" s="17" t="str">
        <f>+_xlfn.IFERROR(IF(COUNT(U15),ROUND(SUM(U15)/SUM(K15)*100,2),""),0)</f>
        <v/>
      </c>
      <c r="W15" s="47">
        <v>133002</v>
      </c>
      <c r="X15" s="283"/>
      <c r="Y15" s="11"/>
      <c r="Z15" s="11"/>
      <c r="AA15" s="11"/>
      <c r="AB15" s="11"/>
      <c r="AC15" s="11">
        <f>IF(SUM(H15:W15)&gt;0,1,0)</f>
        <v>1</v>
      </c>
    </row>
    <row r="16" spans="5:29" ht="25" customHeight="1">
      <c r="E16" s="194">
        <v>2</v>
      </c>
      <c r="F16" s="558" t="s">
        <v>728</v>
      </c>
      <c r="G16" s="557" t="s">
        <v>729</v>
      </c>
      <c r="H16" s="47">
        <v>72955</v>
      </c>
      <c r="I16" s="47"/>
      <c r="J16" s="47"/>
      <c r="K16" s="555">
        <f>+_xlfn.IFERROR(IF(COUNT(H16:J16),ROUND(SUM(H16:J16),0),""),"")</f>
        <v>72955</v>
      </c>
      <c r="L16" s="51">
        <f>+_xlfn.IFERROR(IF(COUNT(K16),ROUND(K16/'Shareholding Pattern'!$L$57*100,2),""),"")</f>
        <v>1.4</v>
      </c>
      <c r="M16" s="206">
        <f>IF(H16="","",H16)</f>
        <v>72955</v>
      </c>
      <c r="N16" s="206"/>
      <c r="O16" s="284">
        <f>+_xlfn.IFERROR(IF(COUNT(M16:N16),ROUND(SUM(M16,N16),2),""),"")</f>
        <v>72955</v>
      </c>
      <c r="P16" s="51">
        <f>+_xlfn.IFERROR(IF(COUNT(O16),ROUND(O16/('Shareholding Pattern'!$P$58)*100,2),""),"")</f>
        <v>1.4</v>
      </c>
      <c r="Q16" s="47"/>
      <c r="R16" s="47"/>
      <c r="S16" s="555" t="str">
        <f>+_xlfn.IFERROR(IF(COUNT(Q16:R16),ROUND(SUM(Q16:R16),0),""),"")</f>
        <v/>
      </c>
      <c r="T16" s="17">
        <f>+_xlfn.IFERROR(IF(COUNT(K16,S16),ROUND(SUM(S16,K16)/SUM('Shareholding Pattern'!$L$57,'Shareholding Pattern'!$T$57)*100,2),""),"")</f>
        <v>1.4</v>
      </c>
      <c r="U16" s="47"/>
      <c r="V16" s="17" t="str">
        <f>+_xlfn.IFERROR(IF(COUNT(U16),ROUND(SUM(U16)/SUM(K16)*100,2),""),0)</f>
        <v/>
      </c>
      <c r="W16" s="47">
        <v>72955</v>
      </c>
      <c r="X16" s="283"/>
      <c r="Y16" s="11"/>
      <c r="Z16" s="11"/>
      <c r="AA16" s="11"/>
      <c r="AB16" s="11"/>
      <c r="AC16" s="11">
        <f>IF(SUM(H16:W16)&gt;0,1,0)</f>
        <v>1</v>
      </c>
    </row>
    <row r="17" spans="5:29" ht="25" customHeight="1">
      <c r="E17" s="194">
        <v>3</v>
      </c>
      <c r="F17" s="558" t="s">
        <v>730</v>
      </c>
      <c r="G17" s="557" t="s">
        <v>731</v>
      </c>
      <c r="H17" s="47">
        <v>135587</v>
      </c>
      <c r="I17" s="47"/>
      <c r="J17" s="47"/>
      <c r="K17" s="555">
        <f>+_xlfn.IFERROR(IF(COUNT(H17:J17),ROUND(SUM(H17:J17),0),""),"")</f>
        <v>135587</v>
      </c>
      <c r="L17" s="51">
        <f>+_xlfn.IFERROR(IF(COUNT(K17),ROUND(K17/'Shareholding Pattern'!$L$57*100,2),""),"")</f>
        <v>2.6</v>
      </c>
      <c r="M17" s="206">
        <f>IF(H17="","",H17)</f>
        <v>135587</v>
      </c>
      <c r="N17" s="206"/>
      <c r="O17" s="284">
        <f>+_xlfn.IFERROR(IF(COUNT(M17:N17),ROUND(SUM(M17,N17),2),""),"")</f>
        <v>135587</v>
      </c>
      <c r="P17" s="51">
        <f>+_xlfn.IFERROR(IF(COUNT(O17),ROUND(O17/('Shareholding Pattern'!$P$58)*100,2),""),"")</f>
        <v>2.6</v>
      </c>
      <c r="Q17" s="47"/>
      <c r="R17" s="47"/>
      <c r="S17" s="555" t="str">
        <f>+_xlfn.IFERROR(IF(COUNT(Q17:R17),ROUND(SUM(Q17:R17),0),""),"")</f>
        <v/>
      </c>
      <c r="T17" s="17">
        <f>+_xlfn.IFERROR(IF(COUNT(K17,S17),ROUND(SUM(S17,K17)/SUM('Shareholding Pattern'!$L$57,'Shareholding Pattern'!$T$57)*100,2),""),"")</f>
        <v>2.6</v>
      </c>
      <c r="U17" s="47"/>
      <c r="V17" s="17" t="str">
        <f>+_xlfn.IFERROR(IF(COUNT(U17),ROUND(SUM(U17)/SUM(K17)*100,2),""),0)</f>
        <v/>
      </c>
      <c r="W17" s="47">
        <v>135587</v>
      </c>
      <c r="X17" s="283"/>
      <c r="Y17" s="11"/>
      <c r="Z17" s="11"/>
      <c r="AA17" s="11"/>
      <c r="AB17" s="11"/>
      <c r="AC17" s="11">
        <f>IF(SUM(H17:W17)&gt;0,1,0)</f>
        <v>1</v>
      </c>
    </row>
    <row r="18" spans="5:23" ht="25" customHeight="1" hidden="1">
      <c r="E18" s="12"/>
      <c r="F18" s="13"/>
      <c r="G18" s="13"/>
      <c r="H18" s="13"/>
      <c r="I18" s="13"/>
      <c r="J18" s="13"/>
      <c r="K18" s="13"/>
      <c r="L18" s="13"/>
      <c r="M18" s="13"/>
      <c r="N18" s="13"/>
      <c r="O18" s="13"/>
      <c r="P18" s="13"/>
      <c r="Q18" s="13"/>
      <c r="R18" s="13"/>
      <c r="S18" s="13"/>
      <c r="T18" s="13"/>
      <c r="U18" s="13"/>
      <c r="V18" s="13"/>
      <c r="W18" s="197"/>
    </row>
    <row r="19" spans="5:23" ht="20.15" customHeight="1">
      <c r="E19" s="37"/>
      <c r="F19" s="83" t="s">
        <v>450</v>
      </c>
      <c r="G19" s="70" t="s">
        <v>19</v>
      </c>
      <c r="H19" s="53">
        <f>+_xlfn.IFERROR(IF(COUNT(H14:H18),ROUND(SUM(H14:H18),0),""),"")</f>
        <v>341544</v>
      </c>
      <c r="I19" s="53" t="str">
        <f>+_xlfn.IFERROR(IF(COUNT(I14:I18),ROUND(SUM(I14:I18),0),""),"")</f>
        <v/>
      </c>
      <c r="J19" s="53" t="str">
        <f>+_xlfn.IFERROR(IF(COUNT(J14:J18),ROUND(SUM(J14:J18),0),""),"")</f>
        <v/>
      </c>
      <c r="K19" s="53">
        <f>+_xlfn.IFERROR(IF(COUNT(K14:K18),ROUND(SUM(K14:K18),0),""),"")</f>
        <v>341544</v>
      </c>
      <c r="L19" s="17">
        <f>+_xlfn.IFERROR(IF(COUNT(K19),ROUND(K19/'Shareholding Pattern'!$L$57*100,2),""),"")</f>
        <v>6.54</v>
      </c>
      <c r="M19" s="35">
        <f>+_xlfn.IFERROR(IF(COUNT(M14:M18),ROUND(SUM(M14:M18),0),""),"")</f>
        <v>341544</v>
      </c>
      <c r="N19" s="35" t="str">
        <f>+_xlfn.IFERROR(IF(COUNT(N14:N18),ROUND(SUM(N14:N18),0),""),"")</f>
        <v/>
      </c>
      <c r="O19" s="35">
        <f>+_xlfn.IFERROR(IF(COUNT(O14:O18),ROUND(SUM(O14:O18),0),""),"")</f>
        <v>341544</v>
      </c>
      <c r="P19" s="17">
        <f>+_xlfn.IFERROR(IF(COUNT(O19),ROUND(O19/('Shareholding Pattern'!$P$58)*100,2),""),"")</f>
        <v>6.54</v>
      </c>
      <c r="Q19" s="53" t="str">
        <f>+_xlfn.IFERROR(IF(COUNT(Q14:Q18),ROUND(SUM(Q14:Q18),0),""),"")</f>
        <v/>
      </c>
      <c r="R19" s="53" t="str">
        <f>+_xlfn.IFERROR(IF(COUNT(R14:R18),ROUND(SUM(R14:R18),0),""),"")</f>
        <v/>
      </c>
      <c r="S19" s="53" t="str">
        <f>+_xlfn.IFERROR(IF(COUNT(S14:S18),ROUND(SUM(S14:S18),0),""),"")</f>
        <v/>
      </c>
      <c r="T19" s="17">
        <f>+_xlfn.IFERROR(IF(COUNT(K19,S19),ROUND(SUM(S19,K19)/SUM('Shareholding Pattern'!$L$57,'Shareholding Pattern'!$T$57)*100,2),""),"")</f>
        <v>6.54</v>
      </c>
      <c r="U19" s="53" t="str">
        <f>+_xlfn.IFERROR(IF(COUNT(U14:U18),ROUND(SUM(U14:U18),0),""),"")</f>
        <v/>
      </c>
      <c r="V19" s="17" t="str">
        <f>+_xlfn.IFERROR(IF(COUNT(U19),ROUND(SUM(U19)/SUM(K19)*100,2),""),0)</f>
        <v/>
      </c>
      <c r="W19" s="53">
        <f>+_xlfn.IFERROR(IF(COUNT(W14:W18),ROUND(SUM(W14:W18),0),""),"")</f>
        <v>341544</v>
      </c>
    </row>
  </sheetData>
  <sheetProtection algorithmName="SHA-512" hashValue="1yEHGkLfw8UXHAycEfFCSkt0qAb7S5SWjLDyN1XWBBbMGq8Rv3MqnJqSfrLMWcijtLo/0aa15PrPXgBBFRNBkw==" saltValue="g3SLLElOkKiP16hFE34kBw==" spinCount="100000"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s>
  <hyperlinks>
    <hyperlink ref="G19" location="'Shareholding Pattern'!F44" display="Total"/>
    <hyperlink ref="F19"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63500</xdr:colOff>
                    <xdr:row>14</xdr:row>
                    <xdr:rowOff>63500</xdr:rowOff>
                  </from>
                  <to>
                    <xdr:col>23</xdr:col>
                    <xdr:colOff>1320800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63500</xdr:colOff>
                    <xdr:row>15</xdr:row>
                    <xdr:rowOff>63500</xdr:rowOff>
                  </from>
                  <to>
                    <xdr:col>23</xdr:col>
                    <xdr:colOff>1320800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63500</xdr:colOff>
                    <xdr:row>16</xdr:row>
                    <xdr:rowOff>63500</xdr:rowOff>
                  </from>
                  <to>
                    <xdr:col>23</xdr:col>
                    <xdr:colOff>1320800</xdr:colOff>
                    <xdr:row>16</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5"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4" t="s">
        <v>496</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7" ht="30" customHeight="1"/>
    <row r="8" spans="4:9" ht="30" customHeight="1">
      <c r="D8" s="61" t="s">
        <v>132</v>
      </c>
      <c r="E8" s="61" t="s">
        <v>125</v>
      </c>
      <c r="F8" s="340" t="s">
        <v>531</v>
      </c>
      <c r="G8" s="327" t="s">
        <v>511</v>
      </c>
      <c r="H8" s="327" t="s">
        <v>512</v>
      </c>
      <c r="I8" s="327" t="s">
        <v>159</v>
      </c>
    </row>
    <row r="9" spans="4:21" ht="20.15" customHeight="1">
      <c r="D9" s="27">
        <v>1</v>
      </c>
      <c r="E9" s="336" t="s">
        <v>126</v>
      </c>
      <c r="F9" s="207" t="s">
        <v>122</v>
      </c>
      <c r="G9" s="549" t="s">
        <v>122</v>
      </c>
      <c r="H9" s="549" t="s">
        <v>122</v>
      </c>
      <c r="I9" s="549" t="s">
        <v>122</v>
      </c>
      <c r="M9" s="18">
        <v>1</v>
      </c>
      <c r="N9" s="18">
        <v>1</v>
      </c>
      <c r="O9" s="18">
        <v>1</v>
      </c>
      <c r="P9" s="18">
        <v>1</v>
      </c>
      <c r="R9" s="18" t="s">
        <v>553</v>
      </c>
      <c r="S9" s="18" t="s">
        <v>554</v>
      </c>
      <c r="T9" s="18" t="s">
        <v>555</v>
      </c>
      <c r="U9" s="18" t="s">
        <v>556</v>
      </c>
    </row>
    <row r="10" spans="4:21" ht="20.15" customHeight="1">
      <c r="D10" s="28">
        <v>2</v>
      </c>
      <c r="E10" s="337" t="s">
        <v>127</v>
      </c>
      <c r="F10" s="208" t="s">
        <v>122</v>
      </c>
      <c r="G10" s="550" t="s">
        <v>122</v>
      </c>
      <c r="H10" s="550" t="s">
        <v>122</v>
      </c>
      <c r="I10" s="550" t="s">
        <v>122</v>
      </c>
      <c r="M10" s="18">
        <v>1</v>
      </c>
      <c r="N10" s="18">
        <v>1</v>
      </c>
      <c r="O10" s="18">
        <v>1</v>
      </c>
      <c r="P10" s="18">
        <v>1</v>
      </c>
      <c r="R10" s="18" t="s">
        <v>557</v>
      </c>
      <c r="S10" s="18" t="s">
        <v>558</v>
      </c>
      <c r="T10" s="18" t="s">
        <v>559</v>
      </c>
      <c r="U10" s="18" t="s">
        <v>560</v>
      </c>
    </row>
    <row r="11" spans="4:21" ht="20.15" customHeight="1">
      <c r="D11" s="28">
        <v>3</v>
      </c>
      <c r="E11" s="337" t="s">
        <v>128</v>
      </c>
      <c r="F11" s="208" t="s">
        <v>122</v>
      </c>
      <c r="G11" s="550" t="s">
        <v>122</v>
      </c>
      <c r="H11" s="550" t="s">
        <v>122</v>
      </c>
      <c r="I11" s="550" t="s">
        <v>122</v>
      </c>
      <c r="M11" s="18">
        <v>1</v>
      </c>
      <c r="N11" s="18">
        <v>1</v>
      </c>
      <c r="O11" s="18">
        <v>1</v>
      </c>
      <c r="P11" s="18">
        <v>1</v>
      </c>
      <c r="R11" s="18" t="s">
        <v>561</v>
      </c>
      <c r="S11" s="18" t="s">
        <v>562</v>
      </c>
      <c r="T11" s="18" t="s">
        <v>563</v>
      </c>
      <c r="U11" s="18" t="s">
        <v>564</v>
      </c>
    </row>
    <row r="12" spans="4:21" ht="29">
      <c r="D12" s="28">
        <v>4</v>
      </c>
      <c r="E12" s="337" t="s">
        <v>129</v>
      </c>
      <c r="F12" s="208" t="s">
        <v>122</v>
      </c>
      <c r="G12" s="550" t="s">
        <v>122</v>
      </c>
      <c r="H12" s="550" t="s">
        <v>122</v>
      </c>
      <c r="I12" s="550"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50" t="s">
        <v>122</v>
      </c>
      <c r="H13" s="551" t="s">
        <v>122</v>
      </c>
      <c r="I13" s="551" t="s">
        <v>122</v>
      </c>
      <c r="M13" s="18">
        <v>1</v>
      </c>
      <c r="N13" s="18">
        <v>1</v>
      </c>
      <c r="O13" s="18">
        <v>1</v>
      </c>
      <c r="P13" s="18">
        <v>1</v>
      </c>
      <c r="R13" s="18" t="s">
        <v>569</v>
      </c>
      <c r="S13" s="18" t="s">
        <v>570</v>
      </c>
      <c r="T13" s="18" t="s">
        <v>571</v>
      </c>
      <c r="U13" s="18" t="s">
        <v>572</v>
      </c>
    </row>
    <row r="14" spans="1:21" s="102" customFormat="1" ht="20.15" customHeight="1">
      <c r="A14" s="18"/>
      <c r="B14" s="18"/>
      <c r="C14" s="18"/>
      <c r="D14" s="106">
        <v>6</v>
      </c>
      <c r="E14" s="338" t="s">
        <v>131</v>
      </c>
      <c r="F14" s="330" t="s">
        <v>122</v>
      </c>
      <c r="G14" s="552" t="s">
        <v>122</v>
      </c>
      <c r="H14" s="328"/>
      <c r="I14" s="329"/>
      <c r="M14" s="102">
        <v>1</v>
      </c>
      <c r="N14" s="102">
        <v>1</v>
      </c>
      <c r="O14" s="102">
        <v>0</v>
      </c>
      <c r="P14" s="102">
        <v>0</v>
      </c>
      <c r="R14" s="102" t="s">
        <v>573</v>
      </c>
      <c r="S14" s="102" t="s">
        <v>574</v>
      </c>
      <c r="T14" s="102" t="s">
        <v>575</v>
      </c>
      <c r="U14" s="102" t="s">
        <v>576</v>
      </c>
    </row>
    <row r="15" spans="1:21" s="102" customFormat="1" ht="20.15" customHeight="1">
      <c r="A15" s="18"/>
      <c r="B15" s="18"/>
      <c r="C15" s="18"/>
      <c r="D15" s="106">
        <v>7</v>
      </c>
      <c r="E15" s="337" t="s">
        <v>439</v>
      </c>
      <c r="F15" s="391" t="s">
        <v>122</v>
      </c>
      <c r="G15" s="553" t="s">
        <v>122</v>
      </c>
      <c r="H15" s="554" t="s">
        <v>122</v>
      </c>
      <c r="I15" s="554"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algorithmName="SHA-512" hashValue="mKdFLAYt4lc7FrNVZPjvmRRVj0qMuqAYClgEAj8yA9OzgkS3xuloTh2RjmCNoaGYpoLqGVV5kAwgDBkCj0a+NA==" saltValue="+VWyFcIaGmdz0WE9F673KQ==" spinCount="100000"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5" customHeight="1">
      <c r="E14" s="42"/>
      <c r="F14" s="43"/>
      <c r="G14" s="265"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5"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5" customHeight="1" hidden="1">
      <c r="E15" s="12"/>
      <c r="F15" s="13"/>
      <c r="G15" s="13"/>
      <c r="H15" s="13"/>
      <c r="I15" s="13"/>
      <c r="J15" s="13"/>
      <c r="K15" s="13"/>
      <c r="L15" s="13"/>
      <c r="M15" s="13"/>
      <c r="N15" s="13"/>
      <c r="O15" s="13"/>
      <c r="P15" s="13"/>
      <c r="Q15" s="13"/>
      <c r="R15" s="13"/>
      <c r="S15" s="13"/>
      <c r="T15" s="13"/>
      <c r="U15" s="13"/>
      <c r="V15" s="13"/>
      <c r="W15" s="197"/>
    </row>
    <row r="16" spans="5:23" ht="20.15"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D1:BB24"/>
  <sheetViews>
    <sheetView showGridLines="0" zoomScale="70" zoomScaleNormal="70" workbookViewId="0" topLeftCell="A1">
      <pane xSplit="3" ySplit="14" topLeftCell="F15" activePane="bottomRight" state="frozen"/>
      <selection pane="topLeft" activeCell="A7" sqref="A7"/>
      <selection pane="topRight" activeCell="D7" sqref="D7"/>
      <selection pane="bottomLeft" activeCell="A15" sqref="A15"/>
      <selection pane="bottomRight" activeCell="G21" sqref="G21"/>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5</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+_xlfn.IFERROR(IF(COUNT(I13:I20),ROUND(SUMIF($F$13:I20,"Category",I13:I20),0),""),"")</f>
        <v>45</v>
      </c>
      <c r="J3">
        <f ca="1">+_xlfn.IFERROR(IF(COUNT(J13:J20),ROUND(SUMIF($F$13:J20,"Category",J13:J20),0),""),"")</f>
        <v>228530</v>
      </c>
      <c r="K3" t="str">
        <f>+_xlfn.IFERROR(IF(COUNT(K13:K20),ROUND(SUMIF($F$13:K20,"Category",K13:K20),0),""),"")</f>
        <v/>
      </c>
      <c r="L3" t="str">
        <f>+_xlfn.IFERROR(IF(COUNT(L13:L20),ROUND(SUMIF($F$13:L20,"Category",L13:L20),0),""),"")</f>
        <v/>
      </c>
      <c r="M3">
        <f ca="1">+_xlfn.IFERROR(IF(COUNT(M13:M20),ROUND(SUMIF($F$13:M20,"Category",M13:M20),0),""),"")</f>
        <v>228530</v>
      </c>
      <c r="N3">
        <f ca="1">+_xlfn.IFERROR(IF(COUNT(N13:N20),ROUND(SUMIF($F$13:N20,"Category",N13:N20),2),""),"")</f>
        <v>4.37</v>
      </c>
      <c r="O3">
        <f ca="1">+_xlfn.IFERROR(IF(COUNT(O13:O20),ROUND(SUMIF($F$13:O20,"Category",O13:O20),0),""),"")</f>
        <v>228530</v>
      </c>
      <c r="P3" t="str">
        <f>+_xlfn.IFERROR(IF(COUNT(P13:P20),ROUND(SUMIF($F$13:P20,"Category",P13:P20),0),""),"")</f>
        <v/>
      </c>
      <c r="Q3">
        <f ca="1">+_xlfn.IFERROR(IF(COUNT(Q13:Q20),ROUND(SUMIF($F$13:Q20,"Category",Q13:Q20),0),""),"")</f>
        <v>228530</v>
      </c>
      <c r="R3">
        <f ca="1">+_xlfn.IFERROR(IF(COUNT(R13:R20),ROUND(SUMIF($F$13:R20,"Category",R13:R20),2),""),"")</f>
        <v>4.37</v>
      </c>
      <c r="S3" t="str">
        <f>+_xlfn.IFERROR(IF(COUNT(S13:S20),ROUND(SUMIF($F$13:S20,"Category",S13:S20),0),""),"")</f>
        <v/>
      </c>
      <c r="T3" t="str">
        <f>+_xlfn.IFERROR(IF(COUNT(T13:T20),ROUND(SUMIF($F$13:T20,"Category",T13:T20),0),""),"")</f>
        <v/>
      </c>
      <c r="U3" t="str">
        <f>+_xlfn.IFERROR(IF(COUNT(U13:U20),ROUND(SUMIF($F$13:U20,"Category",U13:U20),0),""),"")</f>
        <v/>
      </c>
      <c r="V3">
        <f ca="1">+_xlfn.IFERROR(IF(COUNT(V13:V20),ROUND(SUMIF($F$13:V20,"Category",V13:V20),2),""),"")</f>
        <v>4.37</v>
      </c>
      <c r="W3" t="str">
        <f>+_xlfn.IFERROR(IF(COUNT(W13:W20),ROUND(SUMIF($F$13:W20,"Category",W13:W20),0),""),"")</f>
        <v/>
      </c>
      <c r="X3" t="str">
        <f>+_xlfn.IFERROR(IF(COUNT(X13:X20),ROUND(SUMIF($F$13:X20,"Category",X13:X20),2),""),"")</f>
        <v/>
      </c>
      <c r="Y3">
        <f ca="1">+_xlfn.IFERROR(IF(COUNT(Y13:Y20),ROUND(SUMIF($F$13:Y20,"Category",Y13:Y20),0),""),"")</f>
        <v>226970</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2.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5"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SUM(AC20:AC65539)</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560" t="s">
        <v>394</v>
      </c>
      <c r="F15" s="560" t="s">
        <v>34</v>
      </c>
      <c r="G15" s="288"/>
      <c r="H15" s="559"/>
      <c r="I15" s="47">
        <v>36</v>
      </c>
      <c r="J15" s="47">
        <v>205919</v>
      </c>
      <c r="K15" s="47"/>
      <c r="L15" s="47"/>
      <c r="M15" s="562">
        <f>+_xlfn.IFERROR(IF(COUNT(J15:L15),ROUND(SUM(J15:L15),0),""),"")</f>
        <v>205919</v>
      </c>
      <c r="N15" s="236">
        <f>+_xlfn.IFERROR(IF(COUNT(M15),ROUND(M15/'Shareholding Pattern'!$L$57*100,2),""),"")</f>
        <v>3.94</v>
      </c>
      <c r="O15" s="47">
        <f>IF(J15="","",J15)</f>
        <v>205919</v>
      </c>
      <c r="P15" s="47"/>
      <c r="Q15" s="562">
        <f>+_xlfn.IFERROR(IF(COUNT(O15:P15),ROUND(SUM(O15,P15),2),""),"")</f>
        <v>205919</v>
      </c>
      <c r="R15" s="236">
        <f>+_xlfn.IFERROR(IF(COUNT(Q15),ROUND(Q15/('Shareholding Pattern'!$P$58)*100,2),""),"")</f>
        <v>3.94</v>
      </c>
      <c r="S15" s="47"/>
      <c r="T15" s="47"/>
      <c r="U15" s="562" t="str">
        <f>+_xlfn.IFERROR(IF(COUNT(S15:T15),ROUND(SUM(S15:T15),0),""),"")</f>
        <v/>
      </c>
      <c r="V15" s="235">
        <f>+_xlfn.IFERROR(IF(COUNT(M15,U15),ROUND(SUM(U15,M15)/SUM('Shareholding Pattern'!$L$57,'Shareholding Pattern'!$T$57)*100,2),""),"")</f>
        <v>3.94</v>
      </c>
      <c r="W15" s="47"/>
      <c r="X15" s="235" t="str">
        <f>+_xlfn.IFERROR(IF(COUNT(W15),ROUND(SUM(W15)/SUM(M15)*100,2),""),0)</f>
        <v/>
      </c>
      <c r="Y15" s="47">
        <v>205919</v>
      </c>
      <c r="Z15" s="283"/>
      <c r="AA15" s="11"/>
      <c r="AB15" s="11"/>
      <c r="AC15" s="11">
        <f>IF(SUM(H15:Y15)&gt;0,1,0)</f>
        <v>1</v>
      </c>
    </row>
    <row r="16" spans="4:29" ht="24.75" customHeight="1">
      <c r="D16" s="89">
        <v>2</v>
      </c>
      <c r="E16" s="560" t="s">
        <v>394</v>
      </c>
      <c r="F16" s="560" t="s">
        <v>437</v>
      </c>
      <c r="G16" s="560" t="s">
        <v>732</v>
      </c>
      <c r="H16" s="557" t="s">
        <v>733</v>
      </c>
      <c r="I16" s="561">
        <v>1</v>
      </c>
      <c r="J16" s="47">
        <v>170578</v>
      </c>
      <c r="K16" s="47"/>
      <c r="L16" s="47"/>
      <c r="M16" s="562">
        <f>+_xlfn.IFERROR(IF(COUNT(J16:L16),ROUND(SUM(J16:L16),0),""),"")</f>
        <v>170578</v>
      </c>
      <c r="N16" s="236">
        <f>+_xlfn.IFERROR(IF(COUNT(M16),ROUND(M16/'Shareholding Pattern'!$L$57*100,2),""),"")</f>
        <v>3.27</v>
      </c>
      <c r="O16" s="47">
        <f>IF(J16="","",J16)</f>
        <v>170578</v>
      </c>
      <c r="P16" s="47"/>
      <c r="Q16" s="562">
        <f>+_xlfn.IFERROR(IF(COUNT(O16:P16),ROUND(SUM(O16,P16),2),""),"")</f>
        <v>170578</v>
      </c>
      <c r="R16" s="236">
        <f>+_xlfn.IFERROR(IF(COUNT(Q16),ROUND(Q16/('Shareholding Pattern'!$P$58)*100,2),""),"")</f>
        <v>3.27</v>
      </c>
      <c r="S16" s="47"/>
      <c r="T16" s="47"/>
      <c r="U16" s="562" t="str">
        <f>+_xlfn.IFERROR(IF(COUNT(S16:T16),ROUND(SUM(S16:T16),0),""),"")</f>
        <v/>
      </c>
      <c r="V16" s="235">
        <f>+_xlfn.IFERROR(IF(COUNT(M16,U16),ROUND(SUM(U16,M16)/SUM('Shareholding Pattern'!$L$57,'Shareholding Pattern'!$T$57)*100,2),""),"")</f>
        <v>3.27</v>
      </c>
      <c r="W16" s="47"/>
      <c r="X16" s="235" t="str">
        <f>+_xlfn.IFERROR(IF(COUNT(W16),ROUND(SUM(W16)/SUM(M16)*100,2),""),0)</f>
        <v/>
      </c>
      <c r="Y16" s="47">
        <v>170578</v>
      </c>
      <c r="Z16" s="283"/>
      <c r="AA16" s="11"/>
      <c r="AB16" s="11"/>
      <c r="AC16" s="11">
        <f>IF(SUM(H16:Y16)&gt;0,1,0)</f>
        <v>1</v>
      </c>
    </row>
    <row r="17" spans="4:29" ht="24.75" customHeight="1">
      <c r="D17" s="89">
        <v>3</v>
      </c>
      <c r="E17" s="560" t="s">
        <v>631</v>
      </c>
      <c r="F17" s="560" t="s">
        <v>34</v>
      </c>
      <c r="G17" s="288"/>
      <c r="H17" s="559"/>
      <c r="I17" s="47">
        <v>2</v>
      </c>
      <c r="J17" s="47">
        <v>1525</v>
      </c>
      <c r="K17" s="47"/>
      <c r="L17" s="47"/>
      <c r="M17" s="562">
        <f>+_xlfn.IFERROR(IF(COUNT(J17:L17),ROUND(SUM(J17:L17),0),""),"")</f>
        <v>1525</v>
      </c>
      <c r="N17" s="236">
        <f>+_xlfn.IFERROR(IF(COUNT(M17),ROUND(M17/'Shareholding Pattern'!$L$57*100,2),""),"")</f>
        <v>0.03</v>
      </c>
      <c r="O17" s="47">
        <f>IF(J17="","",J17)</f>
        <v>1525</v>
      </c>
      <c r="P17" s="47"/>
      <c r="Q17" s="562">
        <f>+_xlfn.IFERROR(IF(COUNT(O17:P17),ROUND(SUM(O17,P17),2),""),"")</f>
        <v>1525</v>
      </c>
      <c r="R17" s="236">
        <f>+_xlfn.IFERROR(IF(COUNT(Q17),ROUND(Q17/('Shareholding Pattern'!$P$58)*100,2),""),"")</f>
        <v>0.03</v>
      </c>
      <c r="S17" s="47"/>
      <c r="T17" s="47"/>
      <c r="U17" s="562" t="str">
        <f>+_xlfn.IFERROR(IF(COUNT(S17:T17),ROUND(SUM(S17:T17),0),""),"")</f>
        <v/>
      </c>
      <c r="V17" s="235">
        <f>+_xlfn.IFERROR(IF(COUNT(M17,U17),ROUND(SUM(U17,M17)/SUM('Shareholding Pattern'!$L$57,'Shareholding Pattern'!$T$57)*100,2),""),"")</f>
        <v>0.03</v>
      </c>
      <c r="W17" s="47"/>
      <c r="X17" s="235" t="str">
        <f>+_xlfn.IFERROR(IF(COUNT(W17),ROUND(SUM(W17)/SUM(M17)*100,2),""),0)</f>
        <v/>
      </c>
      <c r="Y17" s="47">
        <v>1525</v>
      </c>
      <c r="Z17" s="283"/>
      <c r="AA17" s="11"/>
      <c r="AB17" s="11"/>
      <c r="AC17" s="11">
        <f>IF(SUM(H17:Y17)&gt;0,1,0)</f>
        <v>1</v>
      </c>
    </row>
    <row r="18" spans="4:29" ht="24.75" customHeight="1">
      <c r="D18" s="89">
        <v>4</v>
      </c>
      <c r="E18" s="560" t="s">
        <v>405</v>
      </c>
      <c r="F18" s="560" t="s">
        <v>34</v>
      </c>
      <c r="G18" s="288"/>
      <c r="H18" s="559"/>
      <c r="I18" s="47">
        <v>1</v>
      </c>
      <c r="J18" s="47">
        <v>200</v>
      </c>
      <c r="K18" s="47"/>
      <c r="L18" s="47"/>
      <c r="M18" s="562">
        <f>+_xlfn.IFERROR(IF(COUNT(J18:L18),ROUND(SUM(J18:L18),0),""),"")</f>
        <v>200</v>
      </c>
      <c r="N18" s="236">
        <f>+_xlfn.IFERROR(IF(COUNT(M18),ROUND(M18/'Shareholding Pattern'!$L$57*100,2),""),"")</f>
        <v>0</v>
      </c>
      <c r="O18" s="47">
        <f>IF(J18="","",J18)</f>
        <v>200</v>
      </c>
      <c r="P18" s="47"/>
      <c r="Q18" s="562">
        <f>+_xlfn.IFERROR(IF(COUNT(O18:P18),ROUND(SUM(O18,P18),2),""),"")</f>
        <v>200</v>
      </c>
      <c r="R18" s="236">
        <f>+_xlfn.IFERROR(IF(COUNT(Q18),ROUND(Q18/('Shareholding Pattern'!$P$58)*100,2),""),"")</f>
        <v>0</v>
      </c>
      <c r="S18" s="47"/>
      <c r="T18" s="47"/>
      <c r="U18" s="562" t="str">
        <f>+_xlfn.IFERROR(IF(COUNT(S18:T18),ROUND(SUM(S18:T18),0),""),"")</f>
        <v/>
      </c>
      <c r="V18" s="235">
        <f>+_xlfn.IFERROR(IF(COUNT(M18,U18),ROUND(SUM(U18,M18)/SUM('Shareholding Pattern'!$L$57,'Shareholding Pattern'!$T$57)*100,2),""),"")</f>
        <v>0</v>
      </c>
      <c r="W18" s="47"/>
      <c r="X18" s="235" t="str">
        <f>+_xlfn.IFERROR(IF(COUNT(W18),ROUND(SUM(W18)/SUM(M18)*100,2),""),0)</f>
        <v/>
      </c>
      <c r="Y18" s="47">
        <v>200</v>
      </c>
      <c r="Z18" s="283"/>
      <c r="AA18" s="11"/>
      <c r="AB18" s="11"/>
      <c r="AC18" s="11">
        <f>IF(SUM(H18:Y18)&gt;0,1,0)</f>
        <v>1</v>
      </c>
    </row>
    <row r="19" spans="4:29" ht="24.75" customHeight="1">
      <c r="D19" s="89">
        <v>5</v>
      </c>
      <c r="E19" s="560" t="s">
        <v>498</v>
      </c>
      <c r="F19" s="560" t="s">
        <v>34</v>
      </c>
      <c r="G19" s="288"/>
      <c r="H19" s="559"/>
      <c r="I19" s="47">
        <v>6</v>
      </c>
      <c r="J19" s="47">
        <v>20886</v>
      </c>
      <c r="K19" s="47"/>
      <c r="L19" s="47"/>
      <c r="M19" s="562">
        <f>+_xlfn.IFERROR(IF(COUNT(J19:L19),ROUND(SUM(J19:L19),0),""),"")</f>
        <v>20886</v>
      </c>
      <c r="N19" s="236">
        <f>+_xlfn.IFERROR(IF(COUNT(M19),ROUND(M19/'Shareholding Pattern'!$L$57*100,2),""),"")</f>
        <v>0.4</v>
      </c>
      <c r="O19" s="47">
        <f>IF(J19="","",J19)</f>
        <v>20886</v>
      </c>
      <c r="P19" s="47"/>
      <c r="Q19" s="562">
        <f>+_xlfn.IFERROR(IF(COUNT(O19:P19),ROUND(SUM(O19,P19),2),""),"")</f>
        <v>20886</v>
      </c>
      <c r="R19" s="236">
        <f>+_xlfn.IFERROR(IF(COUNT(Q19),ROUND(Q19/('Shareholding Pattern'!$P$58)*100,2),""),"")</f>
        <v>0.4</v>
      </c>
      <c r="S19" s="47"/>
      <c r="T19" s="47"/>
      <c r="U19" s="562" t="str">
        <f>+_xlfn.IFERROR(IF(COUNT(S19:T19),ROUND(SUM(S19:T19),0),""),"")</f>
        <v/>
      </c>
      <c r="V19" s="235">
        <f>+_xlfn.IFERROR(IF(COUNT(M19,U19),ROUND(SUM(U19,M19)/SUM('Shareholding Pattern'!$L$57,'Shareholding Pattern'!$T$57)*100,2),""),"")</f>
        <v>0.4</v>
      </c>
      <c r="W19" s="47"/>
      <c r="X19" s="235" t="str">
        <f>+_xlfn.IFERROR(IF(COUNT(W19),ROUND(SUM(W19)/SUM(M19)*100,2),""),0)</f>
        <v/>
      </c>
      <c r="Y19" s="47">
        <v>19326</v>
      </c>
      <c r="Z19" s="283"/>
      <c r="AA19" s="11"/>
      <c r="AB19" s="11"/>
      <c r="AC19" s="11">
        <f>IF(SUM(H19:Y19)&gt;0,1,0)</f>
        <v>1</v>
      </c>
    </row>
    <row r="20" spans="4:25" ht="0.75" customHeight="1" hidden="1">
      <c r="D20" s="203"/>
      <c r="E20" s="18"/>
      <c r="F20" s="18"/>
      <c r="G20" s="18"/>
      <c r="H20" s="18"/>
      <c r="I20" s="18"/>
      <c r="J20" s="18"/>
      <c r="K20" s="201"/>
      <c r="L20" s="201"/>
      <c r="M20" s="18"/>
      <c r="N20" s="18"/>
      <c r="O20" s="201"/>
      <c r="P20" s="201"/>
      <c r="Q20" s="18"/>
      <c r="R20" s="18"/>
      <c r="S20" s="18"/>
      <c r="T20" s="18"/>
      <c r="U20" s="18"/>
      <c r="V20" s="18"/>
      <c r="W20" s="201"/>
      <c r="X20" s="18"/>
      <c r="Y20" s="202"/>
    </row>
    <row r="21" spans="4:25" ht="25" customHeight="1">
      <c r="D21" s="128"/>
      <c r="E21" s="36"/>
      <c r="F21" s="36"/>
      <c r="G21" s="60" t="s">
        <v>450</v>
      </c>
      <c r="H21" s="60" t="s">
        <v>19</v>
      </c>
      <c r="I21" s="64">
        <f ca="1">+_xlfn.IFERROR(IF(COUNT(I13:I20),ROUND(SUMIF($F$13:I20,"Category",I13:I20),0),""),"")</f>
        <v>45</v>
      </c>
      <c r="J21" s="64">
        <f ca="1">+_xlfn.IFERROR(IF(COUNT(J13:J20),ROUND(SUMIF($F$13:J20,"Category",J13:J20),0),""),"")</f>
        <v>228530</v>
      </c>
      <c r="K21" s="64" t="str">
        <f>+_xlfn.IFERROR(IF(COUNT(K13:K20),ROUND(SUMIF($F$13:K20,"Category",K13:K20),0),""),"")</f>
        <v/>
      </c>
      <c r="L21" s="64" t="str">
        <f>+_xlfn.IFERROR(IF(COUNT(L13:L20),ROUND(SUMIF($F$13:L20,"Category",L13:L20),0),""),"")</f>
        <v/>
      </c>
      <c r="M21" s="64">
        <f ca="1">+_xlfn.IFERROR(IF(COUNT(M13:M20),ROUND(SUMIF($F$13:M20,"Category",M13:M20),0),""),"")</f>
        <v>228530</v>
      </c>
      <c r="N21" s="235">
        <f ca="1">+_xlfn.IFERROR(IF(COUNT(N13:N20),ROUND(SUMIF($F$13:N20,"Category",N13:N20),2),""),"")</f>
        <v>4.37</v>
      </c>
      <c r="O21" s="188">
        <f ca="1">+_xlfn.IFERROR(IF(COUNT(O13:O20),ROUND(SUMIF($F$13:O20,"Category",O13:O20),0),""),"")</f>
        <v>228530</v>
      </c>
      <c r="P21" s="188" t="str">
        <f>+_xlfn.IFERROR(IF(COUNT(P13:P20),ROUND(SUMIF($F$13:P20,"Category",P13:P20),0),""),"")</f>
        <v/>
      </c>
      <c r="Q21" s="188">
        <f ca="1">+_xlfn.IFERROR(IF(COUNT(Q13:Q20),ROUND(SUMIF($F$13:Q20,"Category",Q13:Q20),0),""),"")</f>
        <v>228530</v>
      </c>
      <c r="R21" s="235">
        <f ca="1">+_xlfn.IFERROR(IF(COUNT(R13:R20),ROUND(SUMIF($F$13:R20,"Category",R13:R20),2),""),"")</f>
        <v>4.37</v>
      </c>
      <c r="S21" s="64" t="str">
        <f>+_xlfn.IFERROR(IF(COUNT(S13:S20),ROUND(SUMIF($F$13:S20,"Category",S13:S20),0),""),"")</f>
        <v/>
      </c>
      <c r="T21" s="64" t="str">
        <f>+_xlfn.IFERROR(IF(COUNT(T13:T20),ROUND(SUMIF($F$13:T20,"Category",T13:T20),0),""),"")</f>
        <v/>
      </c>
      <c r="U21" s="64" t="str">
        <f>+_xlfn.IFERROR(IF(COUNT(U13:U20),ROUND(SUMIF($F$13:U20,"Category",U13:U20),0),""),"")</f>
        <v/>
      </c>
      <c r="V21" s="235">
        <f ca="1">+_xlfn.IFERROR(IF(COUNT(V13:V20),ROUND(SUMIF($F$13:V20,"Category",V13:V20),2),""),"")</f>
        <v>4.37</v>
      </c>
      <c r="W21" s="64" t="str">
        <f>+_xlfn.IFERROR(IF(COUNT(W13:W20),ROUND(SUMIF($F$13:W20,"Category",W13:W20),0),""),"")</f>
        <v/>
      </c>
      <c r="X21" s="235" t="str">
        <f>+_xlfn.IFERROR(IF(COUNT(W21),ROUND(SUM(W21)/SUM(M21)*100,2),""),0)</f>
        <v/>
      </c>
      <c r="Y21" s="64">
        <f ca="1">+_xlfn.IFERROR(IF(COUNT(Y13:Y20),ROUND(SUMIF($F$13:Y20,"Category",Y13:Y20),0),""),"")</f>
        <v>226970</v>
      </c>
    </row>
    <row r="24" ht="15">
      <c r="G24" s="102"/>
    </row>
  </sheetData>
  <sheetProtection algorithmName="SHA-512" hashValue="qTX9GdkfKPh56nZbWP9IxWR4AeoJsr15RNb/ObdAFNRBM1TN76/dU8R9z35rApHExETRsqxGwTEwHimEw4lHHg==" saltValue="6P4sM7XPaYP7zQrBJZauTg==" spinCount="100000"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19">
      <formula1>M13</formula1>
    </dataValidation>
    <dataValidation type="whole" operator="lessThanOrEqual" allowBlank="1" showInputMessage="1" showErrorMessage="1" sqref="W13 W15:W19">
      <formula1>J13</formula1>
    </dataValidation>
    <dataValidation type="whole" operator="greaterThanOrEqual" allowBlank="1" showInputMessage="1" showErrorMessage="1" sqref="O13:P13 J13:L13 S13:T13 J15:L19 S15:T19 O15:P19">
      <formula1>0</formula1>
    </dataValidation>
    <dataValidation type="textLength" operator="equal" allowBlank="1" showInputMessage="1" showErrorMessage="1" prompt="[A-Z][A-Z][A-Z][A-Z][A-Z][0-9][0-9][0-9][0-9][A-Z]_x000a__x000a_In absence of PAN write : ZZZZZ9999Z" sqref="H13 H15:H19">
      <formula1>10</formula1>
    </dataValidation>
    <dataValidation type="list" allowBlank="1" showInputMessage="1" showErrorMessage="1" sqref="F13 F15:F19">
      <formula1>$AV$9:$AV$10</formula1>
    </dataValidation>
    <dataValidation type="list" allowBlank="1" showInputMessage="1" showErrorMessage="1" sqref="E13 E15:E19">
      <formula1>$AE$1:$BB$1</formula1>
    </dataValidation>
    <dataValidation type="whole" operator="greaterThan" allowBlank="1" showInputMessage="1" showErrorMessage="1" sqref="I13 I15:I19">
      <formula1>0</formula1>
    </dataValidation>
  </dataValidations>
  <hyperlinks>
    <hyperlink ref="H21" location="'Shareholding Pattern'!F48" display="Total"/>
    <hyperlink ref="G21"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63500</xdr:colOff>
                    <xdr:row>14</xdr:row>
                    <xdr:rowOff>63500</xdr:rowOff>
                  </from>
                  <to>
                    <xdr:col>25</xdr:col>
                    <xdr:colOff>1390650</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63500</xdr:colOff>
                    <xdr:row>15</xdr:row>
                    <xdr:rowOff>63500</xdr:rowOff>
                  </from>
                  <to>
                    <xdr:col>25</xdr:col>
                    <xdr:colOff>1390650</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63500</xdr:colOff>
                    <xdr:row>16</xdr:row>
                    <xdr:rowOff>63500</xdr:rowOff>
                  </from>
                  <to>
                    <xdr:col>25</xdr:col>
                    <xdr:colOff>1390650</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63500</xdr:colOff>
                    <xdr:row>17</xdr:row>
                    <xdr:rowOff>63500</xdr:rowOff>
                  </from>
                  <to>
                    <xdr:col>25</xdr:col>
                    <xdr:colOff>1390650</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63500</xdr:colOff>
                    <xdr:row>18</xdr:row>
                    <xdr:rowOff>63500</xdr:rowOff>
                  </from>
                  <to>
                    <xdr:col>25</xdr:col>
                    <xdr:colOff>1390650</xdr:colOff>
                    <xdr:row>18</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5"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5"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2.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5"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5"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topLeftCell="A1">
      <selection activeCell="B2" sqref="B1:B1048576"/>
    </sheetView>
  </sheetViews>
  <sheetFormatPr defaultColWidth="9.140625" defaultRowHeight="15"/>
  <sheetData>
    <row r="1" ht="15">
      <c r="E1">
        <v>11</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row>
    <row r="13" ht="15">
      <c r="B13" s="375"/>
    </row>
    <row r="14" ht="15">
      <c r="B14" s="375"/>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E2:Y18"/>
  <sheetViews>
    <sheetView showGridLines="0" zoomScale="90" zoomScaleNormal="90" workbookViewId="0" topLeftCell="P6">
      <selection activeCell="Y15" sqref="Y15"/>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5" customHeight="1">
      <c r="E13" s="66" t="s">
        <v>154</v>
      </c>
      <c r="F13" s="56" t="s">
        <v>155</v>
      </c>
      <c r="G13" s="78">
        <f>+_xlfn.IFERROR(IF(COUNT('Shareholding Pattern'!H26),('Shareholding Pattern'!H26),""),"")</f>
        <v>6</v>
      </c>
      <c r="H13" s="78">
        <f>+_xlfn.IFERROR(IF(COUNT('Shareholding Pattern'!I26),('Shareholding Pattern'!I26),""),"")</f>
        <v>3913923</v>
      </c>
      <c r="I13" s="78" t="str">
        <f>+_xlfn.IFERROR(IF(COUNT('Shareholding Pattern'!J26),('Shareholding Pattern'!J26),""),"")</f>
        <v/>
      </c>
      <c r="J13" s="78" t="str">
        <f>+_xlfn.IFERROR(IF(COUNT('Shareholding Pattern'!K26),('Shareholding Pattern'!K26),""),"")</f>
        <v/>
      </c>
      <c r="K13" s="78">
        <f>+_xlfn.IFERROR(IF(COUNT('Shareholding Pattern'!L26),('Shareholding Pattern'!L26),""),"")</f>
        <v>3913923</v>
      </c>
      <c r="L13" s="188">
        <f>+_xlfn.IFERROR(IF(COUNT('Shareholding Pattern'!M26),('Shareholding Pattern'!M26),""),"")</f>
        <v>74.98</v>
      </c>
      <c r="M13" s="79">
        <f>+_xlfn.IFERROR(IF(COUNT('Shareholding Pattern'!N26),('Shareholding Pattern'!N26),""),"")</f>
        <v>3913923</v>
      </c>
      <c r="N13" s="141" t="str">
        <f>+_xlfn.IFERROR(IF(COUNT('Shareholding Pattern'!O26),('Shareholding Pattern'!O26),""),"")</f>
        <v/>
      </c>
      <c r="O13" s="141">
        <f>+_xlfn.IFERROR(IF(COUNT('Shareholding Pattern'!P26),('Shareholding Pattern'!P26),""),"")</f>
        <v>3913923</v>
      </c>
      <c r="P13" s="188">
        <f>+_xlfn.IFERROR(IF(COUNT('Shareholding Pattern'!Q26),('Shareholding Pattern'!Q26),""),"")</f>
        <v>74.98</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74.98</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3913923</v>
      </c>
    </row>
    <row r="14" spans="5:25" ht="20.15" customHeight="1">
      <c r="E14" s="66" t="s">
        <v>156</v>
      </c>
      <c r="F14" s="54" t="s">
        <v>157</v>
      </c>
      <c r="G14" s="78">
        <f>+_xlfn.IFERROR(IF(COUNT('Shareholding Pattern'!H50),('Shareholding Pattern'!H50),""),"")</f>
        <v>1233</v>
      </c>
      <c r="H14" s="78">
        <f>+_xlfn.IFERROR(IF(COUNT('Shareholding Pattern'!I50),('Shareholding Pattern'!I50),""),"")</f>
        <v>1306077</v>
      </c>
      <c r="I14" s="78" t="str">
        <f>+_xlfn.IFERROR(IF(COUNT('Shareholding Pattern'!J50),('Shareholding Pattern'!J50),""),"")</f>
        <v/>
      </c>
      <c r="J14" s="78" t="str">
        <f>+_xlfn.IFERROR(IF(COUNT('Shareholding Pattern'!K50),('Shareholding Pattern'!K50),""),"")</f>
        <v/>
      </c>
      <c r="K14" s="78">
        <f>+_xlfn.IFERROR(IF(COUNT('Shareholding Pattern'!L50),('Shareholding Pattern'!L50),""),"")</f>
        <v>1306077</v>
      </c>
      <c r="L14" s="188">
        <f>+_xlfn.IFERROR(IF(COUNT('Shareholding Pattern'!M50),('Shareholding Pattern'!M50),""),"")</f>
        <v>25.02</v>
      </c>
      <c r="M14" s="286">
        <f>+_xlfn.IFERROR(IF(COUNT('Shareholding Pattern'!N50),('Shareholding Pattern'!N50),""),"")</f>
        <v>1306077</v>
      </c>
      <c r="N14" s="141" t="str">
        <f>+_xlfn.IFERROR(IF(COUNT('Shareholding Pattern'!O50),('Shareholding Pattern'!O50),""),"")</f>
        <v/>
      </c>
      <c r="O14" s="141">
        <f>+_xlfn.IFERROR(IF(COUNT('Shareholding Pattern'!P50),('Shareholding Pattern'!P50),""),"")</f>
        <v>1306077</v>
      </c>
      <c r="P14" s="188">
        <f>+_xlfn.IFERROR(IF(COUNT('Shareholding Pattern'!Q50),('Shareholding Pattern'!Q50),""),"")</f>
        <v>25.02</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25.02</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1118804</v>
      </c>
    </row>
    <row r="15" spans="5:25" ht="20.15"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5"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5"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5">
      <c r="E18" s="57"/>
      <c r="F18" s="69" t="s">
        <v>19</v>
      </c>
      <c r="G18" s="80">
        <f>+_xlfn.IFERROR(IF(COUNT('Shareholding Pattern'!H58),('Shareholding Pattern'!H58),""),"")</f>
        <v>1239</v>
      </c>
      <c r="H18" s="80">
        <f>+_xlfn.IFERROR(IF(COUNT('Shareholding Pattern'!I58),('Shareholding Pattern'!I58),""),"")</f>
        <v>5220000</v>
      </c>
      <c r="I18" s="80" t="str">
        <f>+_xlfn.IFERROR(IF(COUNT('Shareholding Pattern'!J58),('Shareholding Pattern'!J58),""),"")</f>
        <v/>
      </c>
      <c r="J18" s="80" t="str">
        <f>+_xlfn.IFERROR(IF(COUNT('Shareholding Pattern'!K58),('Shareholding Pattern'!K58),""),"")</f>
        <v/>
      </c>
      <c r="K18" s="80">
        <f>+_xlfn.IFERROR(IF(COUNT('Shareholding Pattern'!L58),('Shareholding Pattern'!L58),""),"")</f>
        <v>5220000</v>
      </c>
      <c r="L18" s="293">
        <f>+_xlfn.IFERROR(IF(COUNT('Shareholding Pattern'!M58),('Shareholding Pattern'!M58),""),"")</f>
        <v>100</v>
      </c>
      <c r="M18" s="285">
        <f>+_xlfn.IFERROR(IF(COUNT('Shareholding Pattern'!N58),('Shareholding Pattern'!N58),""),"")</f>
        <v>5220000</v>
      </c>
      <c r="N18" s="372" t="str">
        <f>+_xlfn.IFERROR(IF(COUNT('Shareholding Pattern'!O58),('Shareholding Pattern'!O58),""),"")</f>
        <v/>
      </c>
      <c r="O18" s="372">
        <f>+_xlfn.IFERROR(IF(COUNT('Shareholding Pattern'!P58),('Shareholding Pattern'!P58),""),"")</f>
        <v>5220000</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5032727</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5">
      <c r="A1" s="331" t="s">
        <v>513</v>
      </c>
      <c r="B1" s="331" t="s">
        <v>251</v>
      </c>
      <c r="C1" s="331" t="s">
        <v>514</v>
      </c>
      <c r="D1" s="331" t="s">
        <v>252</v>
      </c>
      <c r="E1" s="331" t="s">
        <v>610</v>
      </c>
    </row>
    <row r="2" spans="1:5" ht="18.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E2:BF62"/>
  <sheetViews>
    <sheetView showGridLines="0" tabSelected="1" zoomScale="90" zoomScaleNormal="90" workbookViewId="0" topLeftCell="D7">
      <pane xSplit="2" ySplit="6" topLeftCell="F29" activePane="bottomRight" state="frozen"/>
      <selection pane="topLeft" activeCell="D7" sqref="D7"/>
      <selection pane="topRight" activeCell="F7" sqref="F7"/>
      <selection pane="bottomLeft" activeCell="D13" sqref="D13"/>
      <selection pane="bottomRight" activeCell="H35" sqref="H35"/>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5"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5" customHeight="1">
      <c r="E14" s="108" t="s">
        <v>26</v>
      </c>
      <c r="F14" s="242" t="s">
        <v>27</v>
      </c>
      <c r="G14" s="239"/>
      <c r="H14" s="190">
        <f>_xlfn.IFERROR(IF(COUNT(IndHUF!$AD$13),IF(IndHUF!$AD$13=0,"0",IndHUF!$AD$13),""),"")</f>
        <v>6</v>
      </c>
      <c r="I14" s="353">
        <f>+IF(COUNT(IndHUF!H22),IndHUF!H22,"")</f>
        <v>3913923</v>
      </c>
      <c r="J14" s="353" t="str">
        <f>+IF(COUNT(IndHUF!I22),IndHUF!I22,"")</f>
        <v/>
      </c>
      <c r="K14" s="132" t="str">
        <f>+IF(COUNT(IndHUF!J22),IndHUF!J22,"")</f>
        <v/>
      </c>
      <c r="L14" s="132">
        <f>+IF(COUNT(IndHUF!K22),IndHUF!K22,"")</f>
        <v>3913923</v>
      </c>
      <c r="M14" s="172">
        <f>+_xlfn.IFERROR(IF(COUNT(L14),ROUND(L14/'Shareholding Pattern'!$L$57*100,2),""),0)</f>
        <v>74.98</v>
      </c>
      <c r="N14" s="189">
        <f>+IF(COUNT(+IndHUF!M22),SUM(+IndHUF!M22),"")</f>
        <v>3913923</v>
      </c>
      <c r="O14" s="189" t="str">
        <f>+IF(COUNT(+IndHUF!N22),SUM(+IndHUF!N22),"")</f>
        <v/>
      </c>
      <c r="P14" s="353">
        <f>+IF(COUNT(IndHUF!O22),IndHUF!O22,"")</f>
        <v>3913923</v>
      </c>
      <c r="Q14" s="172">
        <f>+IF(COUNT(IndHUF!P22),IndHUF!P22,"")</f>
        <v>74.98</v>
      </c>
      <c r="R14" s="353" t="str">
        <f>+IF(COUNT(IndHUF!Q22),IndHUF!Q22,"")</f>
        <v/>
      </c>
      <c r="S14" s="353" t="str">
        <f>+IF(COUNT(IndHUF!R22),IndHUF!R22,"")</f>
        <v/>
      </c>
      <c r="T14" s="353" t="str">
        <f>+IF(COUNT(IndHUF!S22),IndHUF!S22,"")</f>
        <v/>
      </c>
      <c r="U14" s="133">
        <f>+_xlfn.IFERROR(IF(COUNT(L14,T14),ROUND(SUM(L14,T14)/SUM('Shareholding Pattern'!$L$57,'Shareholding Pattern'!$T$57)*100,2),""),0)</f>
        <v>74.98</v>
      </c>
      <c r="V14" s="210" t="str">
        <f>+IF(COUNT(IndHUF!U22),IndHUF!U22,"")</f>
        <v/>
      </c>
      <c r="W14" s="185" t="str">
        <f>+_xlfn.IFERROR(IF(COUNT(V14),ROUND(SUM(V14)/SUM(L14)*100,2),""),0)</f>
        <v/>
      </c>
      <c r="X14" s="210" t="str">
        <f>+IF(COUNT(IndHUF!W22),IndHUF!W22,"")</f>
        <v/>
      </c>
      <c r="Y14" s="133" t="str">
        <f>+_xlfn.IFERROR(IF(COUNT(X14),ROUND(SUM(X14)/SUM(L14)*100,2),""),0)</f>
        <v/>
      </c>
      <c r="Z14" s="353">
        <f>+IF(COUNT(IndHUF!Y22),IndHUF!Y22,"")</f>
        <v>3913923</v>
      </c>
      <c r="AA14" s="101"/>
      <c r="AR14" t="s">
        <v>184</v>
      </c>
      <c r="AX14" t="s">
        <v>218</v>
      </c>
      <c r="AZ14" t="s">
        <v>387</v>
      </c>
      <c r="BF14" t="s">
        <v>328</v>
      </c>
    </row>
    <row r="15" spans="5:58" ht="20.15"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5"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5"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5" customHeight="1">
      <c r="E18" s="479" t="s">
        <v>35</v>
      </c>
      <c r="F18" s="479"/>
      <c r="G18" s="479"/>
      <c r="H18" s="64">
        <f>+_xlfn.IFERROR(IF(COUNT(H14:H17),ROUND(SUM(H14:H17),0),""),"")</f>
        <v>6</v>
      </c>
      <c r="I18" s="64">
        <f aca="true" t="shared" si="2" ref="I18:Z18">+_xlfn.IFERROR(IF(COUNT(I14:I17),ROUND(SUM(I14:I17),0),""),"")</f>
        <v>3913923</v>
      </c>
      <c r="J18" s="64" t="str">
        <f t="shared" si="2"/>
        <v/>
      </c>
      <c r="K18" s="4" t="str">
        <f t="shared" si="2"/>
        <v/>
      </c>
      <c r="L18" s="64">
        <f t="shared" si="2"/>
        <v>3913923</v>
      </c>
      <c r="M18" s="174">
        <f>+_xlfn.IFERROR(IF(COUNT(L18),ROUND(L18/'Shareholding Pattern'!$L$57*100,2),""),0)</f>
        <v>74.98</v>
      </c>
      <c r="N18" s="141">
        <f t="shared" si="2"/>
        <v>3913923</v>
      </c>
      <c r="O18" s="141" t="str">
        <f t="shared" si="2"/>
        <v/>
      </c>
      <c r="P18" s="64">
        <f t="shared" si="2"/>
        <v>3913923</v>
      </c>
      <c r="Q18" s="182">
        <f>_xlfn.IFERROR(IF(COUNT(P18),ROUND(P18/$P$58*100,2),""),0)</f>
        <v>74.98</v>
      </c>
      <c r="R18" s="64" t="str">
        <f t="shared" si="2"/>
        <v/>
      </c>
      <c r="S18" s="64" t="str">
        <f t="shared" si="2"/>
        <v/>
      </c>
      <c r="T18" s="64" t="str">
        <f t="shared" si="2"/>
        <v/>
      </c>
      <c r="U18" s="136">
        <f>+_xlfn.IFERROR(IF(COUNT(L18,T18),ROUND(SUM(L18,T18)/SUM('Shareholding Pattern'!$L$57,'Shareholding Pattern'!$T$57)*100,2),""),0)</f>
        <v>74.98</v>
      </c>
      <c r="V18" s="64" t="str">
        <f t="shared" si="2"/>
        <v/>
      </c>
      <c r="W18" s="186" t="str">
        <f>+_xlfn.IFERROR(IF(COUNT(V18),ROUND(SUM(V18)/SUM(L18)*100,2),""),0)</f>
        <v/>
      </c>
      <c r="X18" s="64" t="str">
        <f t="shared" si="2"/>
        <v/>
      </c>
      <c r="Y18" s="137" t="str">
        <f>+_xlfn.IFERROR(IF(COUNT(X18),ROUND(SUM(X18)/SUM(L18)*100,2),""),0)</f>
        <v/>
      </c>
      <c r="Z18" s="64">
        <f t="shared" si="2"/>
        <v>3913923</v>
      </c>
      <c r="AA18" s="101"/>
      <c r="AR18" t="s">
        <v>188</v>
      </c>
      <c r="AX18" t="s">
        <v>333</v>
      </c>
      <c r="AZ18" t="s">
        <v>228</v>
      </c>
      <c r="BF18" t="s">
        <v>354</v>
      </c>
    </row>
    <row r="19" spans="5:58" ht="20.15"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5"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5"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5"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5"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5"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6</v>
      </c>
      <c r="I26" s="159">
        <f t="shared" si="6"/>
        <v>3913923</v>
      </c>
      <c r="J26" s="159" t="str">
        <f t="shared" si="6"/>
        <v/>
      </c>
      <c r="K26" s="157" t="str">
        <f t="shared" si="6"/>
        <v/>
      </c>
      <c r="L26" s="159">
        <f t="shared" si="6"/>
        <v>3913923</v>
      </c>
      <c r="M26" s="174">
        <f>+_xlfn.IFERROR(IF(COUNT(L26),ROUND(L26/'Shareholding Pattern'!$L$57*100,2),""),0)</f>
        <v>74.98</v>
      </c>
      <c r="N26" s="158">
        <f t="shared" si="6"/>
        <v>3913923</v>
      </c>
      <c r="O26" s="158" t="str">
        <f t="shared" si="6"/>
        <v/>
      </c>
      <c r="P26" s="159">
        <f t="shared" si="6"/>
        <v>3913923</v>
      </c>
      <c r="Q26" s="182">
        <f>_xlfn.IFERROR(IF(COUNT(P26),ROUND(P26/$P$58*100,2),""),0)</f>
        <v>74.98</v>
      </c>
      <c r="R26" s="355" t="str">
        <f t="shared" si="6"/>
        <v/>
      </c>
      <c r="S26" s="355" t="str">
        <f t="shared" si="6"/>
        <v/>
      </c>
      <c r="T26" s="159" t="str">
        <f t="shared" si="6"/>
        <v/>
      </c>
      <c r="U26" s="136">
        <f>+_xlfn.IFERROR(IF(COUNT(L26,T26),ROUND(SUM(L26,T26)/SUM('Shareholding Pattern'!$L$57,'Shareholding Pattern'!$T$57)*100,2),""),0)</f>
        <v>74.98</v>
      </c>
      <c r="V26" s="159" t="str">
        <f t="shared" si="6"/>
        <v/>
      </c>
      <c r="W26" s="186" t="str">
        <f>+_xlfn.IFERROR(IF(COUNT(V26),ROUND(SUM(V26)/SUM(L26)*100,2),""),0)</f>
        <v/>
      </c>
      <c r="X26" s="159" t="str">
        <f t="shared" si="6"/>
        <v/>
      </c>
      <c r="Y26" s="137" t="str">
        <f t="shared" si="4"/>
        <v/>
      </c>
      <c r="Z26" s="159">
        <f t="shared" si="6"/>
        <v>3913923</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5"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5" customHeight="1">
      <c r="E30" s="109" t="s">
        <v>26</v>
      </c>
      <c r="F30" s="253" t="s">
        <v>46</v>
      </c>
      <c r="H30" s="295"/>
      <c r="I30" s="295"/>
      <c r="J30" s="295"/>
      <c r="K30" s="131"/>
      <c r="L30" s="215" t="str">
        <f>+_xlfn.IFERROR(IF(COUNT(I30:K30),ROUND(SUM(I30:K30),0),""),"")</f>
        <v/>
      </c>
      <c r="M30" s="216" t="str">
        <f>+_xlfn.IFERROR(IF(COUNT(L30),ROUND(L30/'Shareholding Pattern'!$L$57*100,2),""),"")</f>
        <v/>
      </c>
      <c r="N30" s="323" t="str">
        <f aca="true" t="shared" si="7" ref="N30">IF(I30="","",I30)</f>
        <v/>
      </c>
      <c r="O30" s="131"/>
      <c r="P30" s="191" t="str">
        <f>+_xlfn.IFERROR(IF(COUNT(N30:O30),ROUND(SUM(N30:O30),0),""),"")</f>
        <v/>
      </c>
      <c r="Q30" s="181" t="str">
        <f>+_xlfn.IFERROR(IF(COUNT(P30),ROUND(P30/'Shareholding Pattern'!$P$58*100,2),""),"")</f>
        <v/>
      </c>
      <c r="R30" s="295"/>
      <c r="S30" s="295"/>
      <c r="T30" s="191" t="str">
        <f>+_xlfn.IFERROR(IF(COUNT(R30:S30),ROUND(SUM(R30:S30),0),""),"")</f>
        <v/>
      </c>
      <c r="U30" s="217" t="str">
        <f>+_xlfn.IFERROR(IF(COUNT(L30,T30),ROUND(SUM(L30,T30)/SUM('Shareholding Pattern'!$L$57,'Shareholding Pattern'!$T$57)*100,2),""),"")</f>
        <v/>
      </c>
      <c r="V30" s="131"/>
      <c r="W30" s="185" t="str">
        <f aca="true" t="shared" si="8" ref="W30:W41">+_xlfn.IFERROR(IF(COUNT(V30),ROUND(SUM(V30)/SUM(L30)*100,2),""),0)</f>
        <v/>
      </c>
      <c r="X30" s="512"/>
      <c r="Y30" s="513"/>
      <c r="Z30" s="295"/>
      <c r="AR30" t="s">
        <v>310</v>
      </c>
      <c r="AX30" t="s">
        <v>342</v>
      </c>
      <c r="AZ30" t="s">
        <v>240</v>
      </c>
      <c r="BF30" t="s">
        <v>363</v>
      </c>
    </row>
    <row r="31" spans="5:58" ht="20.15"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5"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5"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5"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5"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5"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5"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5"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5" customHeight="1">
      <c r="E39" s="479" t="s">
        <v>57</v>
      </c>
      <c r="F39" s="479"/>
      <c r="G39" s="479"/>
      <c r="H39" s="64" t="str">
        <f aca="true" t="shared" si="13" ref="H39:Z39">+_xlfn.IFERROR(IF(COUNT(H30:H38),ROUND(SUM(H30:H38),0),""),"")</f>
        <v/>
      </c>
      <c r="I39" s="64" t="str">
        <f t="shared" si="13"/>
        <v/>
      </c>
      <c r="J39" s="64" t="str">
        <f t="shared" si="13"/>
        <v/>
      </c>
      <c r="K39" s="64" t="str">
        <f t="shared" si="13"/>
        <v/>
      </c>
      <c r="L39" s="64" t="str">
        <f t="shared" si="9"/>
        <v/>
      </c>
      <c r="M39" s="175" t="str">
        <f>+_xlfn.IFERROR(IF(COUNT(L39),ROUND(L39/'Shareholding Pattern'!$L$57*100,2),""),"")</f>
        <v/>
      </c>
      <c r="N39" s="175" t="str">
        <f t="shared" si="13"/>
        <v/>
      </c>
      <c r="O39" s="175" t="str">
        <f t="shared" si="13"/>
        <v/>
      </c>
      <c r="P39" s="64" t="str">
        <f t="shared" si="13"/>
        <v/>
      </c>
      <c r="Q39" s="182" t="str">
        <f>+_xlfn.IFERROR(IF(COUNT(P39),ROUND(P39/'Shareholding Pattern'!$P$58*100,2),""),"")</f>
        <v/>
      </c>
      <c r="R39" s="64" t="str">
        <f t="shared" si="13"/>
        <v/>
      </c>
      <c r="S39" s="64" t="str">
        <f t="shared" si="13"/>
        <v/>
      </c>
      <c r="T39" s="64" t="str">
        <f t="shared" si="13"/>
        <v/>
      </c>
      <c r="U39" s="160" t="str">
        <f>+_xlfn.IFERROR(IF(COUNT(L39,T39),ROUND(SUM(L39,T39)/SUM('Shareholding Pattern'!$L$57,'Shareholding Pattern'!$T$57)*100,2),""),"")</f>
        <v/>
      </c>
      <c r="V39" s="64" t="str">
        <f t="shared" si="13"/>
        <v/>
      </c>
      <c r="W39" s="187" t="str">
        <f t="shared" si="8"/>
        <v/>
      </c>
      <c r="X39" s="514"/>
      <c r="Y39" s="515"/>
      <c r="Z39" s="64" t="str">
        <f t="shared" si="13"/>
        <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5"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5"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1184</v>
      </c>
      <c r="I43" s="295">
        <v>696503</v>
      </c>
      <c r="J43" s="295"/>
      <c r="K43" s="295"/>
      <c r="L43" s="225">
        <f>+_xlfn.IFERROR(IF(COUNT(I43:K43),ROUND(SUM(I43:K43),0),""),"")</f>
        <v>696503</v>
      </c>
      <c r="M43" s="226">
        <f>+_xlfn.IFERROR(IF(COUNT(L43),ROUND(L43/'Shareholding Pattern'!$L$57*100,2),""),"")</f>
        <v>13.34</v>
      </c>
      <c r="N43" s="295">
        <v>696503</v>
      </c>
      <c r="O43" s="295"/>
      <c r="P43" s="225">
        <f aca="true" t="shared" si="18" ref="P43">+_xlfn.IFERROR(IF(COUNT(N43:O43),ROUND(SUM(N43:O43),0),""),"")</f>
        <v>696503</v>
      </c>
      <c r="Q43" s="179">
        <f>+_xlfn.IFERROR(IF(COUNT(P43),ROUND(P43/'Shareholding Pattern'!$P$58*100,2),""),"")</f>
        <v>13.34</v>
      </c>
      <c r="R43" s="295"/>
      <c r="S43" s="295"/>
      <c r="T43" s="225" t="str">
        <f>+_xlfn.IFERROR(IF(COUNT(R43:S43),ROUND(SUM(R43:S43),0),""),"")</f>
        <v/>
      </c>
      <c r="U43" s="228">
        <f>+_xlfn.IFERROR(IF(COUNT(L43,T43),ROUND(SUM(L43,T43)/SUM('Shareholding Pattern'!$L$57,'Shareholding Pattern'!$T$57)*100,2),""),"")</f>
        <v>13.34</v>
      </c>
      <c r="V43" s="295"/>
      <c r="W43" s="185" t="str">
        <f aca="true" t="shared" si="19" ref="W43:W50">+_xlfn.IFERROR(IF(COUNT(V43),ROUND(SUM(V43)/SUM(L43)*100,2),""),0)</f>
        <v/>
      </c>
      <c r="X43" s="514"/>
      <c r="Y43" s="515"/>
      <c r="Z43" s="295">
        <v>510790</v>
      </c>
      <c r="AR43" t="s">
        <v>206</v>
      </c>
    </row>
    <row r="44" spans="5:44" ht="43.5" customHeight="1">
      <c r="E44" s="148" t="s">
        <v>77</v>
      </c>
      <c r="F44" s="249" t="s">
        <v>66</v>
      </c>
      <c r="H44" s="295">
        <v>4</v>
      </c>
      <c r="I44" s="295">
        <v>381044</v>
      </c>
      <c r="J44" s="295"/>
      <c r="K44" s="295"/>
      <c r="L44" s="225">
        <f aca="true" t="shared" si="20" ref="L44:L50">+_xlfn.IFERROR(IF(COUNT(I44:K44),ROUND(SUM(I44:K44),0),""),"")</f>
        <v>381044</v>
      </c>
      <c r="M44" s="226">
        <f>+_xlfn.IFERROR(IF(COUNT(L44),ROUND(L44/'Shareholding Pattern'!$L$57*100,2),""),"")</f>
        <v>7.3</v>
      </c>
      <c r="N44" s="295">
        <v>381044</v>
      </c>
      <c r="O44" s="295"/>
      <c r="P44" s="225">
        <f aca="true" t="shared" si="21" ref="P44:P48">+_xlfn.IFERROR(IF(COUNT(N44:O44),ROUND(SUM(N44:O44),0),""),"")</f>
        <v>381044</v>
      </c>
      <c r="Q44" s="179">
        <f>+_xlfn.IFERROR(IF(COUNT(P44),ROUND(P44/'Shareholding Pattern'!$P$58*100,2),""),"")</f>
        <v>7.3</v>
      </c>
      <c r="R44" s="295"/>
      <c r="S44" s="295"/>
      <c r="T44" s="225" t="str">
        <f aca="true" t="shared" si="22" ref="T44:T50">+_xlfn.IFERROR(IF(COUNT(R44:S44),ROUND(SUM(R44:S44),0),""),"")</f>
        <v/>
      </c>
      <c r="U44" s="228">
        <f>+_xlfn.IFERROR(IF(COUNT(L44,T44),ROUND(SUM(L44,T44)/SUM('Shareholding Pattern'!$L$57,'Shareholding Pattern'!$T$57)*100,2),""),"")</f>
        <v>7.3</v>
      </c>
      <c r="V44" s="295"/>
      <c r="W44" s="185" t="str">
        <f t="shared" si="19"/>
        <v/>
      </c>
      <c r="X44" s="514"/>
      <c r="Y44" s="515"/>
      <c r="Z44" s="295">
        <v>381044</v>
      </c>
      <c r="AR44" t="s">
        <v>207</v>
      </c>
    </row>
    <row r="45" spans="5:44" ht="20.15"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5"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5" customHeight="1">
      <c r="E48" s="166" t="s">
        <v>42</v>
      </c>
      <c r="F48" s="252" t="s">
        <v>33</v>
      </c>
      <c r="H48" s="295">
        <v>45</v>
      </c>
      <c r="I48" s="295">
        <v>228530</v>
      </c>
      <c r="J48" s="295"/>
      <c r="K48" s="295"/>
      <c r="L48" s="229">
        <f t="shared" si="20"/>
        <v>228530</v>
      </c>
      <c r="M48" s="230">
        <f>+_xlfn.IFERROR(IF(COUNT(L48),ROUND(L48/'Shareholding Pattern'!$L$57*100,2),""),"")</f>
        <v>4.38</v>
      </c>
      <c r="N48" s="295">
        <v>228530</v>
      </c>
      <c r="O48" s="295"/>
      <c r="P48" s="229">
        <f t="shared" si="21"/>
        <v>228530</v>
      </c>
      <c r="Q48" s="231">
        <f>+_xlfn.IFERROR(IF(COUNT(P48),ROUND(P48/'Shareholding Pattern'!$P$58*100,2),""),"")</f>
        <v>4.38</v>
      </c>
      <c r="R48" s="295"/>
      <c r="S48" s="295"/>
      <c r="T48" s="229" t="str">
        <f t="shared" si="22"/>
        <v/>
      </c>
      <c r="U48" s="232">
        <f>+_xlfn.IFERROR(IF(COUNT(L48,T48),ROUND(SUM(L48,T48)/SUM('Shareholding Pattern'!$L$57,'Shareholding Pattern'!$T$57)*100,2),""),"")</f>
        <v>4.38</v>
      </c>
      <c r="V48" s="295"/>
      <c r="W48" s="233" t="str">
        <f t="shared" si="19"/>
        <v/>
      </c>
      <c r="X48" s="514"/>
      <c r="Y48" s="515"/>
      <c r="Z48" s="295">
        <v>226970</v>
      </c>
      <c r="AR48" t="s">
        <v>211</v>
      </c>
    </row>
    <row r="49" spans="5:44" ht="20.15" customHeight="1">
      <c r="E49" s="479" t="s">
        <v>70</v>
      </c>
      <c r="F49" s="479"/>
      <c r="G49" s="479"/>
      <c r="H49" s="193">
        <f>+_xlfn.IFERROR(IF(COUNT(H43:H48),ROUND(SUM(H43:H48),0),""),"")</f>
        <v>1233</v>
      </c>
      <c r="I49" s="193">
        <f aca="true" t="shared" si="23" ref="I49:V49">+_xlfn.IFERROR(IF(COUNT(I43:I48),ROUND(SUM(I43:I48),0),""),"")</f>
        <v>1306077</v>
      </c>
      <c r="J49" s="193" t="str">
        <f t="shared" si="23"/>
        <v/>
      </c>
      <c r="K49" s="168" t="str">
        <f t="shared" si="23"/>
        <v/>
      </c>
      <c r="L49" s="192">
        <f t="shared" si="20"/>
        <v>1306077</v>
      </c>
      <c r="M49" s="176">
        <f>+_xlfn.IFERROR(IF(COUNT(L49),ROUND(L49/'Shareholding Pattern'!$L$57*100,2),""),"")</f>
        <v>25.02</v>
      </c>
      <c r="N49" s="169">
        <f t="shared" si="23"/>
        <v>1306077</v>
      </c>
      <c r="O49" s="169" t="str">
        <f t="shared" si="23"/>
        <v/>
      </c>
      <c r="P49" s="192">
        <f aca="true" t="shared" si="24" ref="P49">+_xlfn.IFERROR(IF(COUNT(N49:O49),ROUND(SUM(N49:O49),0),""),"")</f>
        <v>1306077</v>
      </c>
      <c r="Q49" s="180">
        <f>+_xlfn.IFERROR(IF(COUNT(P49),ROUND(P49/'Shareholding Pattern'!$P$58*100,2),""),"")</f>
        <v>25.02</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25.02</v>
      </c>
      <c r="V49" s="169" t="str">
        <f t="shared" si="23"/>
        <v/>
      </c>
      <c r="W49" s="186" t="str">
        <f t="shared" si="19"/>
        <v/>
      </c>
      <c r="X49" s="514"/>
      <c r="Y49" s="515"/>
      <c r="Z49" s="193">
        <f aca="true" t="shared" si="26" ref="Z49">+_xlfn.IFERROR(IF(COUNT(Z43:Z48),ROUND(SUM(Z43:Z48),0),""),"")</f>
        <v>1118804</v>
      </c>
      <c r="AR49" t="s">
        <v>212</v>
      </c>
    </row>
    <row r="50" spans="5:44" ht="20.15" customHeight="1">
      <c r="E50" s="480" t="s">
        <v>106</v>
      </c>
      <c r="F50" s="480"/>
      <c r="G50" s="480"/>
      <c r="H50" s="193">
        <f>+_xlfn.IFERROR(IF(COUNT(H39,H41,H49),ROUND(SUM(H39,H41,H49),0),""),"")</f>
        <v>1233</v>
      </c>
      <c r="I50" s="193">
        <f aca="true" t="shared" si="27" ref="I50:V50">+_xlfn.IFERROR(IF(COUNT(I39,I41,I49),ROUND(SUM(I39,I41,I49),0),""),"")</f>
        <v>1306077</v>
      </c>
      <c r="J50" s="193" t="str">
        <f t="shared" si="27"/>
        <v/>
      </c>
      <c r="K50" s="193" t="str">
        <f t="shared" si="27"/>
        <v/>
      </c>
      <c r="L50" s="192">
        <f t="shared" si="20"/>
        <v>1306077</v>
      </c>
      <c r="M50" s="176">
        <f>+_xlfn.IFERROR(IF(COUNT(L50),ROUND(L50/'Shareholding Pattern'!$L$57*100,2),""),"")</f>
        <v>25.02</v>
      </c>
      <c r="N50" s="169">
        <f t="shared" si="27"/>
        <v>1306077</v>
      </c>
      <c r="O50" s="169" t="str">
        <f t="shared" si="27"/>
        <v/>
      </c>
      <c r="P50" s="193">
        <f t="shared" si="27"/>
        <v>1306077</v>
      </c>
      <c r="Q50" s="180">
        <f>+_xlfn.IFERROR(IF(COUNT(P50),ROUND(P50/'Shareholding Pattern'!$P$58*100,2),""),"")</f>
        <v>25.02</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25.02</v>
      </c>
      <c r="V50" s="169" t="str">
        <f t="shared" si="27"/>
        <v/>
      </c>
      <c r="W50" s="186" t="str">
        <f t="shared" si="19"/>
        <v/>
      </c>
      <c r="X50" s="516"/>
      <c r="Y50" s="517"/>
      <c r="Z50" s="193">
        <f aca="true" t="shared" si="28" ref="Z50">+_xlfn.IFERROR(IF(COUNT(Z39,Z41,Z49),ROUND(SUM(Z39,Z41,Z49),0),""),"")</f>
        <v>1118804</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1239</v>
      </c>
      <c r="I57" s="150">
        <f t="shared" si="31"/>
        <v>5220000</v>
      </c>
      <c r="J57" s="150" t="str">
        <f t="shared" si="31"/>
        <v/>
      </c>
      <c r="K57" s="150" t="str">
        <f t="shared" si="31"/>
        <v/>
      </c>
      <c r="L57" s="150">
        <f t="shared" si="31"/>
        <v>5220000</v>
      </c>
      <c r="M57" s="178">
        <f>+_xlfn.IFERROR(IF(COUNT(L57),ROUND(L57/'Shareholding Pattern'!$L$57*100,2),""),0)</f>
        <v>100</v>
      </c>
      <c r="N57" s="154">
        <f t="shared" si="31"/>
        <v>5220000</v>
      </c>
      <c r="O57" s="154" t="str">
        <f t="shared" si="31"/>
        <v/>
      </c>
      <c r="P57" s="150">
        <f t="shared" si="31"/>
        <v>5220000</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5032727</v>
      </c>
    </row>
    <row r="58" spans="5:44" ht="22.5" customHeight="1">
      <c r="E58" s="507" t="s">
        <v>75</v>
      </c>
      <c r="F58" s="507"/>
      <c r="G58" s="507"/>
      <c r="H58" s="150">
        <f aca="true" t="shared" si="32" ref="H58:Z58">+_xlfn.IFERROR(IF(COUNT(H26,H50,H56),ROUND(SUM(H26,H50,H56),0),""),"")</f>
        <v>1239</v>
      </c>
      <c r="I58" s="150">
        <f t="shared" si="32"/>
        <v>5220000</v>
      </c>
      <c r="J58" s="150" t="str">
        <f t="shared" si="32"/>
        <v/>
      </c>
      <c r="K58" s="150" t="str">
        <f t="shared" si="32"/>
        <v/>
      </c>
      <c r="L58" s="150">
        <f t="shared" si="32"/>
        <v>5220000</v>
      </c>
      <c r="M58" s="291">
        <f>+_xlfn.IFERROR(IF(COUNT(L57),ROUND(L57/'Shareholding Pattern'!$L$57*100,2),""),"")</f>
        <v>100</v>
      </c>
      <c r="N58" s="154">
        <f t="shared" si="32"/>
        <v>5220000</v>
      </c>
      <c r="O58" s="154" t="str">
        <f t="shared" si="32"/>
        <v/>
      </c>
      <c r="P58" s="150">
        <f t="shared" si="32"/>
        <v>5220000</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5032727</v>
      </c>
      <c r="AR58" t="s">
        <v>217</v>
      </c>
    </row>
    <row r="59" spans="5:26" ht="35.15" customHeight="1">
      <c r="E59" s="470" t="s">
        <v>183</v>
      </c>
      <c r="F59" s="471"/>
      <c r="G59" s="471"/>
      <c r="H59" s="471"/>
      <c r="I59" s="471"/>
      <c r="J59" s="471"/>
      <c r="K59" s="471"/>
      <c r="L59" s="471"/>
      <c r="M59" s="472"/>
      <c r="N59" s="475"/>
      <c r="O59" s="474"/>
      <c r="P59" s="362"/>
      <c r="Q59" s="263"/>
      <c r="R59" s="359"/>
      <c r="S59" s="359"/>
      <c r="T59" s="359"/>
      <c r="U59" s="263"/>
      <c r="V59" s="263"/>
      <c r="W59" s="263"/>
      <c r="X59" s="468"/>
      <c r="Y59" s="468"/>
      <c r="Z59" s="469"/>
    </row>
    <row r="60" spans="5:26" ht="35.15"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5"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5"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algorithmName="SHA-512" hashValue="aLH98FAYHsExuh99cZFYcDWc5vfrXFEjw9OCMnwX1xpHRbNNqrDM2JIzFcBeW5xASjABMoSVQlUToOc2KWzh/Q==" saltValue="1cblAmPGvrZVy11rOW2n5g==" spinCount="100000"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E1:AS22"/>
  <sheetViews>
    <sheetView showGridLines="0" zoomScale="85" zoomScaleNormal="85" workbookViewId="0" topLeftCell="D8">
      <selection activeCell="F22" sqref="F22"/>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6</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IF(COUNT(H21:$Y$15006)=0,"",SUM(AC1:AC65538))</f>
        <v>6</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56" t="s">
        <v>714</v>
      </c>
      <c r="G15" s="557" t="s">
        <v>715</v>
      </c>
      <c r="H15" s="47">
        <v>1595886</v>
      </c>
      <c r="I15" s="47"/>
      <c r="J15" s="47"/>
      <c r="K15" s="555">
        <f>+_xlfn.IFERROR(IF(COUNT(H15:J15),ROUND(SUM(H15:J15),0),""),"")</f>
        <v>1595886</v>
      </c>
      <c r="L15" s="51">
        <f>+_xlfn.IFERROR(IF(COUNT(K15),ROUND(K15/'Shareholding Pattern'!$L$57*100,2),""),0)</f>
        <v>30.57</v>
      </c>
      <c r="M15" s="206">
        <f>IF(H15="","",H15)</f>
        <v>1595886</v>
      </c>
      <c r="N15" s="206"/>
      <c r="O15" s="284">
        <f>+_xlfn.IFERROR(IF(COUNT(M15:N15),ROUND(SUM(M15,N15),2),""),"")</f>
        <v>1595886</v>
      </c>
      <c r="P15" s="51">
        <f>+_xlfn.IFERROR(IF(COUNT(O15),ROUND(O15/('Shareholding Pattern'!$P$58)*100,2),""),0)</f>
        <v>30.57</v>
      </c>
      <c r="Q15" s="47"/>
      <c r="R15" s="47"/>
      <c r="S15" s="555" t="str">
        <f>+_xlfn.IFERROR(IF(COUNT(Q15:R15),ROUND(SUM(Q15:R15),0),""),"")</f>
        <v/>
      </c>
      <c r="T15" s="17">
        <f>+_xlfn.IFERROR(IF(COUNT(K15,S15),ROUND(SUM(S15,K15)/SUM('Shareholding Pattern'!$L$57,'Shareholding Pattern'!$T$57)*100,2),""),0)</f>
        <v>30.57</v>
      </c>
      <c r="U15" s="47"/>
      <c r="V15" s="17" t="str">
        <f>+_xlfn.IFERROR(IF(COUNT(U15),ROUND(SUM(U15)/SUM(K15)*100,2),""),0)</f>
        <v/>
      </c>
      <c r="W15" s="47"/>
      <c r="X15" s="17" t="str">
        <f>+_xlfn.IFERROR(IF(COUNT(W15),ROUND(SUM(W15)/SUM(K15)*100,2),""),0)</f>
        <v/>
      </c>
      <c r="Y15" s="47">
        <v>1595886</v>
      </c>
      <c r="Z15" s="283"/>
      <c r="AA15" s="333" t="s">
        <v>519</v>
      </c>
      <c r="AB15" s="11"/>
      <c r="AC15" s="11">
        <f>IF(SUM(H15:Y15)&gt;0,1,0)</f>
        <v>1</v>
      </c>
    </row>
    <row r="16" spans="5:29" ht="24.75" customHeight="1">
      <c r="E16" s="194">
        <v>2</v>
      </c>
      <c r="F16" s="556" t="s">
        <v>716</v>
      </c>
      <c r="G16" s="557" t="s">
        <v>717</v>
      </c>
      <c r="H16" s="47">
        <v>978760</v>
      </c>
      <c r="I16" s="47"/>
      <c r="J16" s="47"/>
      <c r="K16" s="555">
        <f>+_xlfn.IFERROR(IF(COUNT(H16:J16),ROUND(SUM(H16:J16),0),""),"")</f>
        <v>978760</v>
      </c>
      <c r="L16" s="51">
        <f>+_xlfn.IFERROR(IF(COUNT(K16),ROUND(K16/'Shareholding Pattern'!$L$57*100,2),""),0)</f>
        <v>18.75</v>
      </c>
      <c r="M16" s="206">
        <f>IF(H16="","",H16)</f>
        <v>978760</v>
      </c>
      <c r="N16" s="206"/>
      <c r="O16" s="284">
        <f>+_xlfn.IFERROR(IF(COUNT(M16:N16),ROUND(SUM(M16,N16),2),""),"")</f>
        <v>978760</v>
      </c>
      <c r="P16" s="51">
        <f>+_xlfn.IFERROR(IF(COUNT(O16),ROUND(O16/('Shareholding Pattern'!$P$58)*100,2),""),0)</f>
        <v>18.75</v>
      </c>
      <c r="Q16" s="47"/>
      <c r="R16" s="47"/>
      <c r="S16" s="555" t="str">
        <f>+_xlfn.IFERROR(IF(COUNT(Q16:R16),ROUND(SUM(Q16:R16),0),""),"")</f>
        <v/>
      </c>
      <c r="T16" s="17">
        <f>+_xlfn.IFERROR(IF(COUNT(K16,S16),ROUND(SUM(S16,K16)/SUM('Shareholding Pattern'!$L$57,'Shareholding Pattern'!$T$57)*100,2),""),0)</f>
        <v>18.75</v>
      </c>
      <c r="U16" s="47"/>
      <c r="V16" s="17" t="str">
        <f>+_xlfn.IFERROR(IF(COUNT(U16),ROUND(SUM(U16)/SUM(K16)*100,2),""),0)</f>
        <v/>
      </c>
      <c r="W16" s="47"/>
      <c r="X16" s="17" t="str">
        <f>+_xlfn.IFERROR(IF(COUNT(W16),ROUND(SUM(W16)/SUM(K16)*100,2),""),0)</f>
        <v/>
      </c>
      <c r="Y16" s="47">
        <v>978760</v>
      </c>
      <c r="Z16" s="283"/>
      <c r="AA16" s="333" t="s">
        <v>519</v>
      </c>
      <c r="AB16" s="11"/>
      <c r="AC16" s="11">
        <f>IF(SUM(H16:Y16)&gt;0,1,0)</f>
        <v>1</v>
      </c>
    </row>
    <row r="17" spans="5:29" ht="24.75" customHeight="1">
      <c r="E17" s="194">
        <v>3</v>
      </c>
      <c r="F17" s="556" t="s">
        <v>718</v>
      </c>
      <c r="G17" s="557" t="s">
        <v>719</v>
      </c>
      <c r="H17" s="47">
        <v>489380</v>
      </c>
      <c r="I17" s="47"/>
      <c r="J17" s="47"/>
      <c r="K17" s="555">
        <f>+_xlfn.IFERROR(IF(COUNT(H17:J17),ROUND(SUM(H17:J17),0),""),"")</f>
        <v>489380</v>
      </c>
      <c r="L17" s="51">
        <f>+_xlfn.IFERROR(IF(COUNT(K17),ROUND(K17/'Shareholding Pattern'!$L$57*100,2),""),0)</f>
        <v>9.38</v>
      </c>
      <c r="M17" s="206">
        <f>IF(H17="","",H17)</f>
        <v>489380</v>
      </c>
      <c r="N17" s="206"/>
      <c r="O17" s="284">
        <f>+_xlfn.IFERROR(IF(COUNT(M17:N17),ROUND(SUM(M17,N17),2),""),"")</f>
        <v>489380</v>
      </c>
      <c r="P17" s="51">
        <f>+_xlfn.IFERROR(IF(COUNT(O17),ROUND(O17/('Shareholding Pattern'!$P$58)*100,2),""),0)</f>
        <v>9.38</v>
      </c>
      <c r="Q17" s="47"/>
      <c r="R17" s="47"/>
      <c r="S17" s="555" t="str">
        <f>+_xlfn.IFERROR(IF(COUNT(Q17:R17),ROUND(SUM(Q17:R17),0),""),"")</f>
        <v/>
      </c>
      <c r="T17" s="17">
        <f>+_xlfn.IFERROR(IF(COUNT(K17,S17),ROUND(SUM(S17,K17)/SUM('Shareholding Pattern'!$L$57,'Shareholding Pattern'!$T$57)*100,2),""),0)</f>
        <v>9.38</v>
      </c>
      <c r="U17" s="47"/>
      <c r="V17" s="17" t="str">
        <f>+_xlfn.IFERROR(IF(COUNT(U17),ROUND(SUM(U17)/SUM(K17)*100,2),""),0)</f>
        <v/>
      </c>
      <c r="W17" s="47"/>
      <c r="X17" s="17" t="str">
        <f>+_xlfn.IFERROR(IF(COUNT(W17),ROUND(SUM(W17)/SUM(K17)*100,2),""),0)</f>
        <v/>
      </c>
      <c r="Y17" s="47">
        <v>489380</v>
      </c>
      <c r="Z17" s="283"/>
      <c r="AA17" s="333" t="s">
        <v>519</v>
      </c>
      <c r="AB17" s="11"/>
      <c r="AC17" s="11">
        <f>IF(SUM(H17:Y17)&gt;0,1,0)</f>
        <v>1</v>
      </c>
    </row>
    <row r="18" spans="5:29" ht="24.75" customHeight="1">
      <c r="E18" s="194">
        <v>4</v>
      </c>
      <c r="F18" s="556" t="s">
        <v>720</v>
      </c>
      <c r="G18" s="557" t="s">
        <v>721</v>
      </c>
      <c r="H18" s="47">
        <v>489380</v>
      </c>
      <c r="I18" s="47"/>
      <c r="J18" s="47"/>
      <c r="K18" s="555">
        <f>+_xlfn.IFERROR(IF(COUNT(H18:J18),ROUND(SUM(H18:J18),0),""),"")</f>
        <v>489380</v>
      </c>
      <c r="L18" s="51">
        <f>+_xlfn.IFERROR(IF(COUNT(K18),ROUND(K18/'Shareholding Pattern'!$L$57*100,2),""),0)</f>
        <v>9.38</v>
      </c>
      <c r="M18" s="206">
        <f>IF(H18="","",H18)</f>
        <v>489380</v>
      </c>
      <c r="N18" s="206"/>
      <c r="O18" s="284">
        <f>+_xlfn.IFERROR(IF(COUNT(M18:N18),ROUND(SUM(M18,N18),2),""),"")</f>
        <v>489380</v>
      </c>
      <c r="P18" s="51">
        <f>+_xlfn.IFERROR(IF(COUNT(O18),ROUND(O18/('Shareholding Pattern'!$P$58)*100,2),""),0)</f>
        <v>9.38</v>
      </c>
      <c r="Q18" s="47"/>
      <c r="R18" s="47"/>
      <c r="S18" s="555" t="str">
        <f>+_xlfn.IFERROR(IF(COUNT(Q18:R18),ROUND(SUM(Q18:R18),0),""),"")</f>
        <v/>
      </c>
      <c r="T18" s="17">
        <f>+_xlfn.IFERROR(IF(COUNT(K18,S18),ROUND(SUM(S18,K18)/SUM('Shareholding Pattern'!$L$57,'Shareholding Pattern'!$T$57)*100,2),""),0)</f>
        <v>9.38</v>
      </c>
      <c r="U18" s="47"/>
      <c r="V18" s="17" t="str">
        <f>+_xlfn.IFERROR(IF(COUNT(U18),ROUND(SUM(U18)/SUM(K18)*100,2),""),0)</f>
        <v/>
      </c>
      <c r="W18" s="47"/>
      <c r="X18" s="17" t="str">
        <f>+_xlfn.IFERROR(IF(COUNT(W18),ROUND(SUM(W18)/SUM(K18)*100,2),""),0)</f>
        <v/>
      </c>
      <c r="Y18" s="47">
        <v>489380</v>
      </c>
      <c r="Z18" s="283"/>
      <c r="AA18" s="333" t="s">
        <v>519</v>
      </c>
      <c r="AB18" s="11"/>
      <c r="AC18" s="11">
        <f>IF(SUM(H18:Y18)&gt;0,1,0)</f>
        <v>1</v>
      </c>
    </row>
    <row r="19" spans="5:29" ht="24.75" customHeight="1">
      <c r="E19" s="194">
        <v>5</v>
      </c>
      <c r="F19" s="556" t="s">
        <v>722</v>
      </c>
      <c r="G19" s="557" t="s">
        <v>723</v>
      </c>
      <c r="H19" s="47">
        <v>242400</v>
      </c>
      <c r="I19" s="47"/>
      <c r="J19" s="47"/>
      <c r="K19" s="555">
        <f>+_xlfn.IFERROR(IF(COUNT(H19:J19),ROUND(SUM(H19:J19),0),""),"")</f>
        <v>242400</v>
      </c>
      <c r="L19" s="51">
        <f>+_xlfn.IFERROR(IF(COUNT(K19),ROUND(K19/'Shareholding Pattern'!$L$57*100,2),""),0)</f>
        <v>4.64</v>
      </c>
      <c r="M19" s="206">
        <f>IF(H19="","",H19)</f>
        <v>242400</v>
      </c>
      <c r="N19" s="206"/>
      <c r="O19" s="284">
        <f>+_xlfn.IFERROR(IF(COUNT(M19:N19),ROUND(SUM(M19,N19),2),""),"")</f>
        <v>242400</v>
      </c>
      <c r="P19" s="51">
        <f>+_xlfn.IFERROR(IF(COUNT(O19),ROUND(O19/('Shareholding Pattern'!$P$58)*100,2),""),0)</f>
        <v>4.64</v>
      </c>
      <c r="Q19" s="47"/>
      <c r="R19" s="47"/>
      <c r="S19" s="555" t="str">
        <f>+_xlfn.IFERROR(IF(COUNT(Q19:R19),ROUND(SUM(Q19:R19),0),""),"")</f>
        <v/>
      </c>
      <c r="T19" s="17">
        <f>+_xlfn.IFERROR(IF(COUNT(K19,S19),ROUND(SUM(S19,K19)/SUM('Shareholding Pattern'!$L$57,'Shareholding Pattern'!$T$57)*100,2),""),0)</f>
        <v>4.64</v>
      </c>
      <c r="U19" s="47"/>
      <c r="V19" s="17" t="str">
        <f>+_xlfn.IFERROR(IF(COUNT(U19),ROUND(SUM(U19)/SUM(K19)*100,2),""),0)</f>
        <v/>
      </c>
      <c r="W19" s="47"/>
      <c r="X19" s="17" t="str">
        <f>+_xlfn.IFERROR(IF(COUNT(W19),ROUND(SUM(W19)/SUM(K19)*100,2),""),0)</f>
        <v/>
      </c>
      <c r="Y19" s="47">
        <v>242400</v>
      </c>
      <c r="Z19" s="283"/>
      <c r="AA19" s="333" t="s">
        <v>519</v>
      </c>
      <c r="AB19" s="11"/>
      <c r="AC19" s="11">
        <f>IF(SUM(H19:Y19)&gt;0,1,0)</f>
        <v>1</v>
      </c>
    </row>
    <row r="20" spans="5:29" ht="24.75" customHeight="1">
      <c r="E20" s="194">
        <v>6</v>
      </c>
      <c r="F20" s="556" t="s">
        <v>724</v>
      </c>
      <c r="G20" s="557" t="s">
        <v>725</v>
      </c>
      <c r="H20" s="47">
        <v>118117</v>
      </c>
      <c r="I20" s="47"/>
      <c r="J20" s="47"/>
      <c r="K20" s="555">
        <f>+_xlfn.IFERROR(IF(COUNT(H20:J20),ROUND(SUM(H20:J20),0),""),"")</f>
        <v>118117</v>
      </c>
      <c r="L20" s="51">
        <f>+_xlfn.IFERROR(IF(COUNT(K20),ROUND(K20/'Shareholding Pattern'!$L$57*100,2),""),0)</f>
        <v>2.26</v>
      </c>
      <c r="M20" s="206">
        <f>IF(H20="","",H20)</f>
        <v>118117</v>
      </c>
      <c r="N20" s="206"/>
      <c r="O20" s="284">
        <f>+_xlfn.IFERROR(IF(COUNT(M20:N20),ROUND(SUM(M20,N20),2),""),"")</f>
        <v>118117</v>
      </c>
      <c r="P20" s="51">
        <f>+_xlfn.IFERROR(IF(COUNT(O20),ROUND(O20/('Shareholding Pattern'!$P$58)*100,2),""),0)</f>
        <v>2.26</v>
      </c>
      <c r="Q20" s="47"/>
      <c r="R20" s="47"/>
      <c r="S20" s="555" t="str">
        <f>+_xlfn.IFERROR(IF(COUNT(Q20:R20),ROUND(SUM(Q20:R20),0),""),"")</f>
        <v/>
      </c>
      <c r="T20" s="17">
        <f>+_xlfn.IFERROR(IF(COUNT(K20,S20),ROUND(SUM(S20,K20)/SUM('Shareholding Pattern'!$L$57,'Shareholding Pattern'!$T$57)*100,2),""),0)</f>
        <v>2.26</v>
      </c>
      <c r="U20" s="47"/>
      <c r="V20" s="17" t="str">
        <f>+_xlfn.IFERROR(IF(COUNT(U20),ROUND(SUM(U20)/SUM(K20)*100,2),""),0)</f>
        <v/>
      </c>
      <c r="W20" s="47"/>
      <c r="X20" s="17" t="str">
        <f>+_xlfn.IFERROR(IF(COUNT(W20),ROUND(SUM(W20)/SUM(K20)*100,2),""),0)</f>
        <v/>
      </c>
      <c r="Y20" s="47">
        <v>118117</v>
      </c>
      <c r="Z20" s="283"/>
      <c r="AA20" s="333" t="s">
        <v>519</v>
      </c>
      <c r="AB20" s="11"/>
      <c r="AC20" s="11">
        <f>IF(SUM(H20:Y20)&gt;0,1,0)</f>
        <v>1</v>
      </c>
    </row>
    <row r="21" spans="5:25" ht="16.5" customHeight="1" hidden="1">
      <c r="E21" s="195"/>
      <c r="F21" s="199"/>
      <c r="G21" s="199"/>
      <c r="H21" s="199"/>
      <c r="I21" s="199"/>
      <c r="J21" s="199"/>
      <c r="K21" s="199"/>
      <c r="L21" s="199"/>
      <c r="M21" s="199"/>
      <c r="N21" s="199"/>
      <c r="O21" s="199"/>
      <c r="P21" s="199"/>
      <c r="Q21" s="199"/>
      <c r="R21" s="199"/>
      <c r="S21" s="199"/>
      <c r="T21" s="199"/>
      <c r="U21" s="199"/>
      <c r="V21" s="199"/>
      <c r="W21" s="199"/>
      <c r="X21" s="199"/>
      <c r="Y21" s="200"/>
    </row>
    <row r="22" spans="5:25" ht="20.15" customHeight="1">
      <c r="E22" s="126"/>
      <c r="F22" s="62" t="s">
        <v>450</v>
      </c>
      <c r="G22" s="62" t="s">
        <v>19</v>
      </c>
      <c r="H22" s="53">
        <f>+_xlfn.IFERROR(IF(COUNT(H14:H21),ROUND(SUM(H14:H21),0),""),"")</f>
        <v>3913923</v>
      </c>
      <c r="I22" s="53" t="str">
        <f>+_xlfn.IFERROR(IF(COUNT(I14:I21),ROUND(SUM(I14:I21),0),""),"")</f>
        <v/>
      </c>
      <c r="J22" s="53" t="str">
        <f>+_xlfn.IFERROR(IF(COUNT(J14:J21),ROUND(SUM(J14:J21),0),""),"")</f>
        <v/>
      </c>
      <c r="K22" s="53">
        <f>+_xlfn.IFERROR(IF(COUNT(K14:K21),ROUND(SUM(K14:K21),0),""),"")</f>
        <v>3913923</v>
      </c>
      <c r="L22" s="17">
        <f>+_xlfn.IFERROR(IF(COUNT(K22),ROUND(K22/'Shareholding Pattern'!$L$57*100,2),""),0)</f>
        <v>74.98</v>
      </c>
      <c r="M22" s="35">
        <f>+_xlfn.IFERROR(IF(COUNT(M14:M21),ROUND(SUM(M14:M21),0),""),"")</f>
        <v>3913923</v>
      </c>
      <c r="N22" s="35" t="str">
        <f>+_xlfn.IFERROR(IF(COUNT(N14:N21),ROUND(SUM(N14:N21),0),""),"")</f>
        <v/>
      </c>
      <c r="O22" s="35">
        <f>+_xlfn.IFERROR(IF(COUNT(O14:O21),ROUND(SUM(O14:O21),0),""),"")</f>
        <v>3913923</v>
      </c>
      <c r="P22" s="17">
        <f>+_xlfn.IFERROR(IF(COUNT(O22),ROUND(O22/('Shareholding Pattern'!$P$58)*100,2),""),0)</f>
        <v>74.98</v>
      </c>
      <c r="Q22" s="53" t="str">
        <f>+_xlfn.IFERROR(IF(COUNT(Q14:Q21),ROUND(SUM(Q14:Q21),0),""),"")</f>
        <v/>
      </c>
      <c r="R22" s="53" t="str">
        <f>+_xlfn.IFERROR(IF(COUNT(R14:R21),ROUND(SUM(R14:R21),0),""),"")</f>
        <v/>
      </c>
      <c r="S22" s="53" t="str">
        <f>+_xlfn.IFERROR(IF(COUNT(S14:S21),ROUND(SUM(S14:S21),0),""),"")</f>
        <v/>
      </c>
      <c r="T22" s="17">
        <f>+_xlfn.IFERROR(IF(COUNT(K22,S22),ROUND(SUM(S22,K22)/SUM('Shareholding Pattern'!$L$57,'Shareholding Pattern'!$T$57)*100,2),""),0)</f>
        <v>74.98</v>
      </c>
      <c r="U22" s="53" t="str">
        <f>+_xlfn.IFERROR(IF(COUNT(U14:U21),ROUND(SUM(U14:U21),0),""),"")</f>
        <v/>
      </c>
      <c r="V22" s="17" t="str">
        <f>+_xlfn.IFERROR(IF(COUNT(U22),ROUND(SUM(U22)/SUM(K22)*100,2),""),0)</f>
        <v/>
      </c>
      <c r="W22" s="53" t="str">
        <f>+_xlfn.IFERROR(IF(COUNT(W14:W21),ROUND(SUM(W14:W21),0),""),"")</f>
        <v/>
      </c>
      <c r="X22" s="17" t="str">
        <f>+_xlfn.IFERROR(IF(COUNT(W22),ROUND(SUM(W22)/SUM(K22)*100,2),""),0)</f>
        <v/>
      </c>
      <c r="Y22" s="53">
        <f>+_xlfn.IFERROR(IF(COUNT(Y14:Y21),ROUND(SUM(Y14:Y21),0),""),"")</f>
        <v>3913923</v>
      </c>
    </row>
  </sheetData>
  <sheetProtection algorithmName="SHA-512" hashValue="kSAZ1w7NrxdJrMYZF6KOYDT3ZARJrVZBrEQQSJ4UrvjO+GOOmTK/TGmIsK+ABWi68SGK/4uDQ220okL7swfUOg==" saltValue="bKG4HkMDviaVFuCrLtD7jg==" spinCount="100000"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0">
      <formula1>K13</formula1>
    </dataValidation>
    <dataValidation type="whole" operator="lessThanOrEqual" allowBlank="1" showInputMessage="1" showErrorMessage="1" sqref="U13 U15:U20">
      <formula1>H13</formula1>
    </dataValidation>
    <dataValidation type="whole" operator="lessThanOrEqual" allowBlank="1" showInputMessage="1" showErrorMessage="1" sqref="W13 W15:W20">
      <formula1>H13</formula1>
    </dataValidation>
    <dataValidation type="whole" operator="greaterThanOrEqual" allowBlank="1" showInputMessage="1" showErrorMessage="1" sqref="Q13:R13 H13:J13 M13:N13 M15:N20 Q15:R20 H15:J20">
      <formula1>0</formula1>
    </dataValidation>
    <dataValidation type="textLength" operator="equal" allowBlank="1" showInputMessage="1" showErrorMessage="1" prompt="[A-Z][A-Z][A-Z][A-Z][A-Z][0-9][0-9][0-9][0-9][A-Z]_x000a__x000a_In absence of PAN write : ZZZZZ9999Z" sqref="G13 G15:G20">
      <formula1>10</formula1>
    </dataValidation>
    <dataValidation type="list" allowBlank="1" showInputMessage="1" showErrorMessage="1" sqref="AA13 AA15:AA20">
      <formula1>$AR$2:$AS$2</formula1>
    </dataValidation>
  </dataValidations>
  <hyperlinks>
    <hyperlink ref="G22" location="'Shareholding Pattern'!F14" display="Total"/>
    <hyperlink ref="F22"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63500</xdr:colOff>
                    <xdr:row>14</xdr:row>
                    <xdr:rowOff>63500</xdr:rowOff>
                  </from>
                  <to>
                    <xdr:col>25</xdr:col>
                    <xdr:colOff>1193800</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63500</xdr:colOff>
                    <xdr:row>15</xdr:row>
                    <xdr:rowOff>63500</xdr:rowOff>
                  </from>
                  <to>
                    <xdr:col>25</xdr:col>
                    <xdr:colOff>1193800</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63500</xdr:colOff>
                    <xdr:row>16</xdr:row>
                    <xdr:rowOff>63500</xdr:rowOff>
                  </from>
                  <to>
                    <xdr:col>25</xdr:col>
                    <xdr:colOff>1193800</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63500</xdr:colOff>
                    <xdr:row>17</xdr:row>
                    <xdr:rowOff>63500</xdr:rowOff>
                  </from>
                  <to>
                    <xdr:col>25</xdr:col>
                    <xdr:colOff>1193800</xdr:colOff>
                    <xdr:row>17</xdr:row>
                    <xdr:rowOff>266700</xdr:rowOff>
                  </to>
                </anchor>
              </controlPr>
            </control>
          </mc:Choice>
        </mc:AlternateContent>
        <mc:AlternateContent>
          <mc:Choice Requires="x14">
            <control xmlns:r="http://schemas.openxmlformats.org/officeDocument/2006/relationships" shapeId="6149" r:id="rId8" name="Button 5">
              <controlPr defaultSize="0" print="0" autoFill="0" autoPict="0" macro="[0]!opentextblock">
                <anchor moveWithCells="1" sizeWithCells="1">
                  <from>
                    <xdr:col>25</xdr:col>
                    <xdr:colOff>63500</xdr:colOff>
                    <xdr:row>18</xdr:row>
                    <xdr:rowOff>63500</xdr:rowOff>
                  </from>
                  <to>
                    <xdr:col>25</xdr:col>
                    <xdr:colOff>1193800</xdr:colOff>
                    <xdr:row>18</xdr:row>
                    <xdr:rowOff>266700</xdr:rowOff>
                  </to>
                </anchor>
              </controlPr>
            </control>
          </mc:Choice>
        </mc:AlternateContent>
        <mc:AlternateContent>
          <mc:Choice Requires="x14">
            <control xmlns:r="http://schemas.openxmlformats.org/officeDocument/2006/relationships" shapeId="6150" r:id="rId9" name="Button 6">
              <controlPr defaultSize="0" print="0" autoFill="0" autoPict="0" macro="[0]!opentextblock">
                <anchor moveWithCells="1" sizeWithCells="1">
                  <from>
                    <xdr:col>25</xdr:col>
                    <xdr:colOff>63500</xdr:colOff>
                    <xdr:row>19</xdr:row>
                    <xdr:rowOff>63500</xdr:rowOff>
                  </from>
                  <to>
                    <xdr:col>25</xdr:col>
                    <xdr:colOff>1193800</xdr:colOff>
                    <xdr:row>19</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5"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algorithmName="SHA-512" hashValue="LlacNkpSURMgWaayhAKpDMYfEqXz4q+svnKl+46DxuMt4DElI4l/JKIcCzjNiLwAEKH3CQC/p6yOJTQOG/CkLA==" saltValue="/0tt7GVPfU5R+8WzIZMcAQ==" spinCount="100000"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Sonam</cp:lastModifiedBy>
  <cp:lastPrinted>2016-09-08T06:44:45Z</cp:lastPrinted>
  <dcterms:created xsi:type="dcterms:W3CDTF">2015-12-16T12:56:50Z</dcterms:created>
  <dcterms:modified xsi:type="dcterms:W3CDTF">2021-10-20T14:53:24Z</dcterms:modified>
  <cp:category/>
  <cp:version/>
  <cp:contentType/>
  <cp:contentStatus/>
</cp:coreProperties>
</file>